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2. Economic assessment\4. Statistics\02 Pocket book\Pocketbook 2024 work files\PB2024\"/>
    </mc:Choice>
  </mc:AlternateContent>
  <xr:revisionPtr revIDLastSave="0" documentId="13_ncr:1_{1307B3A5-2823-4F35-A2E1-C7D85ECC926A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T2.5" sheetId="169" r:id="rId1"/>
    <sheet name="motorway" sheetId="107" r:id="rId2"/>
    <sheet name="length_road" sheetId="108" r:id="rId3"/>
    <sheet name="rail_length" sheetId="104" r:id="rId4"/>
    <sheet name="rail_hs" sheetId="170" r:id="rId5"/>
    <sheet name="rail_gauge" sheetId="106" r:id="rId6"/>
    <sheet name="airports" sheetId="166" r:id="rId7"/>
    <sheet name="ports" sheetId="173" r:id="rId8"/>
    <sheet name="length_iww" sheetId="110" r:id="rId9"/>
    <sheet name="length_oil" sheetId="109" r:id="rId10"/>
  </sheets>
  <definedNames>
    <definedName name="A" localSheetId="0">'T2.5'!$A$65498</definedName>
    <definedName name="ExternalData_2" localSheetId="4" hidden="1">rail_hs!#REF!</definedName>
    <definedName name="HTML1_1" hidden="1">"'[internet 98q4.xls]xcontact'!$A$1:$F$114"</definedName>
    <definedName name="HTML1_10" hidden="1">""</definedName>
    <definedName name="HTML1_11" hidden="1">1</definedName>
    <definedName name="HTML1_12" hidden="1">"D:\data\xl\MyHTML.htm"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"internet 98q4.xls"</definedName>
    <definedName name="HTML1_4" hidden="1">"xcontact"</definedName>
    <definedName name="HTML1_5" hidden="1">""</definedName>
    <definedName name="HTML1_6" hidden="1">-4146</definedName>
    <definedName name="HTML1_7" hidden="1">-4146</definedName>
    <definedName name="HTML1_8" hidden="1">"15/10/1998"</definedName>
    <definedName name="HTML1_9" hidden="1">"GEORGIADES"</definedName>
    <definedName name="HTML2_1" hidden="1">"'[internet 98q4.xls]xcontact'!$A$2:$F$114"</definedName>
    <definedName name="HTML2_10" hidden="1">""</definedName>
    <definedName name="HTML2_11" hidden="1">1</definedName>
    <definedName name="HTML2_12" hidden="1">"D:\data\xl\MyHTML.htm"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"internet 98q4.xls"</definedName>
    <definedName name="HTML2_4" hidden="1">"xcontact"</definedName>
    <definedName name="HTML2_5" hidden="1">""</definedName>
    <definedName name="HTML2_6" hidden="1">-4146</definedName>
    <definedName name="HTML2_7" hidden="1">-4146</definedName>
    <definedName name="HTML2_8" hidden="1">"15/10/1998"</definedName>
    <definedName name="HTML2_9" hidden="1">"GEORGIADES"</definedName>
    <definedName name="HTML3_1" hidden="1">"'[internet 98q4.xls]xlist3'!$A$3:$E$175"</definedName>
    <definedName name="HTML3_10" hidden="1">""</definedName>
    <definedName name="HTML3_11" hidden="1">-4146</definedName>
    <definedName name="HTML3_12" hidden="1">"D:\data\aaa html\national2.htm"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"internet 98q4.xls"</definedName>
    <definedName name="HTML3_4" hidden="1">"xlist3"</definedName>
    <definedName name="HTML3_5" hidden="1">""</definedName>
    <definedName name="HTML3_6" hidden="1">-4146</definedName>
    <definedName name="HTML3_7" hidden="1">-4146</definedName>
    <definedName name="HTML3_8" hidden="1">"15/10/1998"</definedName>
    <definedName name="HTML3_9" hidden="1">"GEORGIADES"</definedName>
    <definedName name="HTML4_1" hidden="1">"'[internet 98q4.xls]x1.2'!$B$5:$C$25"</definedName>
    <definedName name="HTML4_10" hidden="1">""</definedName>
    <definedName name="HTML4_11" hidden="1">1</definedName>
    <definedName name="HTML4_12" hidden="1">"D:\data\aaa html\test1.htm"</definedName>
    <definedName name="HTML4_13" hidden="1">#N/A</definedName>
    <definedName name="HTML4_14" hidden="1">#N/A</definedName>
    <definedName name="HTML4_15" hidden="1">#N/A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4</definedName>
    <definedName name="_xlnm.Print_Area" localSheetId="6">airports!$B$1:$I$55</definedName>
    <definedName name="_xlnm.Print_Area" localSheetId="8">length_iww!$B$1:$S$46</definedName>
    <definedName name="_xlnm.Print_Area" localSheetId="9">length_oil!$B$1:$W$53</definedName>
    <definedName name="_xlnm.Print_Area" localSheetId="2">length_road!#REF!</definedName>
    <definedName name="_xlnm.Print_Area" localSheetId="1">motorway!$B$1:$W$48</definedName>
    <definedName name="_xlnm.Print_Area" localSheetId="5">rail_gauge!$B$1:$G$46</definedName>
    <definedName name="_xlnm.Print_Area" localSheetId="4">rail_hs!$B$1:$L$81</definedName>
    <definedName name="_xlnm.Print_Area" localSheetId="3">rail_length!$D$1:$AK$48</definedName>
    <definedName name="_xlnm.Print_Area" localSheetId="0">'T2.5'!$A$1:$E$24</definedName>
    <definedName name="Z_534C28F4_E90D_11D3_A4B3_0050041AE0D6_.wvu.PrintArea" localSheetId="2" hidden="1">length_road!#REF!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04" l="1"/>
  <c r="N6" i="104"/>
  <c r="AZ6" i="104" l="1"/>
  <c r="AA43" i="107"/>
  <c r="O44" i="107"/>
  <c r="N44" i="107"/>
  <c r="R35" i="107"/>
  <c r="W25" i="110"/>
  <c r="P41" i="104"/>
  <c r="Q41" i="104" s="1"/>
  <c r="R41" i="104" s="1"/>
  <c r="S41" i="104" s="1"/>
  <c r="T41" i="104" s="1"/>
  <c r="U41" i="104" s="1"/>
  <c r="V41" i="104" s="1"/>
  <c r="W41" i="104" s="1"/>
  <c r="X41" i="104" s="1"/>
  <c r="C39" i="108"/>
  <c r="C40" i="108"/>
  <c r="C42" i="108"/>
  <c r="C13" i="108" l="1"/>
  <c r="AZ7" i="104" l="1"/>
  <c r="AZ8" i="104"/>
  <c r="AZ9" i="104"/>
  <c r="AZ10" i="104"/>
  <c r="AZ11" i="104"/>
  <c r="AZ12" i="104"/>
  <c r="AZ13" i="104"/>
  <c r="AZ14" i="104"/>
  <c r="AZ15" i="104"/>
  <c r="AZ16" i="104"/>
  <c r="AZ17" i="104"/>
  <c r="AZ18" i="104"/>
  <c r="AZ20" i="104"/>
  <c r="AZ21" i="104"/>
  <c r="AZ22" i="104"/>
  <c r="AZ23" i="104"/>
  <c r="AZ25" i="104"/>
  <c r="AZ26" i="104"/>
  <c r="AZ27" i="104"/>
  <c r="AZ28" i="104"/>
  <c r="AZ29" i="104"/>
  <c r="AZ30" i="104"/>
  <c r="AZ31" i="104"/>
  <c r="AZ32" i="104"/>
  <c r="AZ33" i="104"/>
  <c r="AZ35" i="104"/>
  <c r="AZ36" i="104"/>
  <c r="AZ37" i="104"/>
  <c r="AZ38" i="104"/>
  <c r="AZ39" i="104"/>
  <c r="AZ40" i="104"/>
  <c r="AZ42" i="104"/>
  <c r="AZ43" i="104"/>
  <c r="AZ44" i="104"/>
  <c r="AZ46" i="104"/>
  <c r="AY6" i="104"/>
  <c r="AH6" i="104"/>
  <c r="AI6" i="104"/>
  <c r="C9" i="108"/>
  <c r="C10" i="108"/>
  <c r="C11" i="108"/>
  <c r="C12" i="108"/>
  <c r="C14" i="108"/>
  <c r="C17" i="108"/>
  <c r="C18" i="108"/>
  <c r="C20" i="108"/>
  <c r="C21" i="108"/>
  <c r="C22" i="108"/>
  <c r="C23" i="108"/>
  <c r="C24" i="108"/>
  <c r="C25" i="108"/>
  <c r="C26" i="108"/>
  <c r="C27" i="108"/>
  <c r="C28" i="108"/>
  <c r="C29" i="108"/>
  <c r="C30" i="108"/>
  <c r="C31" i="108"/>
  <c r="C32" i="108"/>
  <c r="C34" i="108"/>
  <c r="C36" i="108"/>
  <c r="C37" i="108"/>
  <c r="N45" i="170"/>
  <c r="D46" i="170"/>
  <c r="D5" i="166"/>
  <c r="E5" i="166"/>
  <c r="F5" i="166"/>
  <c r="G5" i="166"/>
  <c r="H5" i="166"/>
  <c r="C5" i="166"/>
  <c r="AG6" i="110"/>
  <c r="N46" i="170" l="1"/>
  <c r="AK43" i="109" l="1"/>
  <c r="N6" i="109" l="1"/>
  <c r="O6" i="109"/>
  <c r="P6" i="109"/>
  <c r="Q6" i="109"/>
  <c r="R6" i="109"/>
  <c r="S6" i="109"/>
  <c r="T6" i="109"/>
  <c r="U6" i="109"/>
  <c r="V6" i="109"/>
  <c r="W6" i="109"/>
  <c r="X6" i="109"/>
  <c r="Y6" i="109"/>
  <c r="Z6" i="109"/>
  <c r="AA6" i="109"/>
  <c r="AB6" i="109"/>
  <c r="AC6" i="109"/>
  <c r="AD6" i="109"/>
  <c r="AE6" i="109"/>
  <c r="AF6" i="109"/>
  <c r="AG6" i="109"/>
  <c r="AH6" i="109"/>
  <c r="AI6" i="109"/>
  <c r="AJ6" i="109"/>
  <c r="K6" i="109"/>
  <c r="L6" i="109"/>
  <c r="M6" i="109"/>
  <c r="J6" i="109"/>
  <c r="AK7" i="109"/>
  <c r="AK6" i="109" s="1"/>
  <c r="AK41" i="109"/>
  <c r="AK15" i="109"/>
  <c r="AK18" i="107"/>
  <c r="AK15" i="107"/>
  <c r="AK7" i="107"/>
  <c r="AK32" i="107"/>
  <c r="C8" i="108" l="1"/>
  <c r="C16" i="108"/>
  <c r="C19" i="108"/>
  <c r="C33" i="108"/>
  <c r="S10" i="107"/>
  <c r="AK34" i="107"/>
  <c r="O56" i="107"/>
  <c r="P56" i="107"/>
  <c r="Q56" i="107"/>
  <c r="T56" i="107"/>
  <c r="U56" i="107"/>
  <c r="W56" i="107"/>
  <c r="Y56" i="107"/>
  <c r="AB56" i="107"/>
  <c r="AC56" i="107"/>
  <c r="AG56" i="107"/>
  <c r="K56" i="107"/>
  <c r="S56" i="107"/>
  <c r="AA56" i="107"/>
  <c r="AI56" i="107"/>
  <c r="M56" i="107" l="1"/>
  <c r="T10" i="107"/>
  <c r="C41" i="108"/>
  <c r="C44" i="108"/>
  <c r="C45" i="108"/>
  <c r="G56" i="107"/>
  <c r="C47" i="108"/>
  <c r="F56" i="107"/>
  <c r="C35" i="108"/>
  <c r="C15" i="108"/>
  <c r="C38" i="108"/>
  <c r="E6" i="107"/>
  <c r="AD56" i="107"/>
  <c r="V56" i="107"/>
  <c r="N56" i="107"/>
  <c r="AE56" i="107"/>
  <c r="I56" i="107"/>
  <c r="AJ56" i="107"/>
  <c r="L56" i="107"/>
  <c r="AK6" i="107"/>
  <c r="X56" i="107"/>
  <c r="J56" i="107"/>
  <c r="AF56" i="107"/>
  <c r="H56" i="107"/>
  <c r="Z56" i="107"/>
  <c r="AH56" i="107"/>
  <c r="R56" i="107"/>
  <c r="E56" i="107"/>
  <c r="AB6" i="104" l="1"/>
  <c r="AO6" i="104"/>
  <c r="AG6" i="104"/>
  <c r="AF6" i="104"/>
  <c r="AE6" i="104"/>
  <c r="AD6" i="104"/>
  <c r="AC6" i="104"/>
  <c r="Z6" i="104"/>
  <c r="Y6" i="104"/>
  <c r="X6" i="104"/>
  <c r="W6" i="104"/>
  <c r="AN6" i="104" l="1"/>
  <c r="AW6" i="104"/>
  <c r="AX6" i="104"/>
  <c r="AU6" i="104"/>
  <c r="AV6" i="104"/>
  <c r="AJ6" i="104"/>
  <c r="AK6" i="104"/>
  <c r="AS6" i="104"/>
  <c r="AP6" i="104"/>
  <c r="AL6" i="104"/>
  <c r="H6" i="104"/>
  <c r="AT6" i="104"/>
  <c r="T6" i="104"/>
  <c r="I6" i="104"/>
  <c r="AR6" i="104"/>
  <c r="AA6" i="104"/>
  <c r="AM6" i="104"/>
  <c r="AQ6" i="104" l="1"/>
  <c r="J6" i="104"/>
  <c r="V6" i="104"/>
  <c r="U6" i="104"/>
  <c r="K6" i="104" l="1"/>
  <c r="L6" i="104" l="1"/>
  <c r="M6" i="104" l="1"/>
  <c r="O6" i="104" l="1"/>
  <c r="P6" i="104" l="1"/>
  <c r="Q6" i="104" l="1"/>
  <c r="S6" i="104" l="1"/>
  <c r="R6" i="104"/>
  <c r="M37" i="170" l="1"/>
  <c r="M38" i="170"/>
  <c r="M39" i="170"/>
  <c r="M40" i="170"/>
  <c r="M41" i="170"/>
  <c r="M42" i="170"/>
  <c r="M43" i="170"/>
  <c r="H43" i="170"/>
  <c r="G41" i="170"/>
  <c r="G43" i="170"/>
  <c r="G42" i="170"/>
  <c r="G6" i="110"/>
  <c r="H6" i="110"/>
  <c r="I6" i="110"/>
  <c r="J6" i="110"/>
  <c r="K6" i="110"/>
  <c r="L6" i="110"/>
  <c r="M6" i="110"/>
  <c r="N6" i="110"/>
  <c r="O6" i="110"/>
  <c r="P6" i="110"/>
  <c r="Q6" i="110"/>
  <c r="R6" i="110"/>
  <c r="S6" i="110"/>
  <c r="T6" i="110"/>
  <c r="U6" i="110"/>
  <c r="V6" i="110"/>
  <c r="F6" i="110"/>
  <c r="W6" i="110" l="1"/>
  <c r="X6" i="110"/>
  <c r="Y6" i="110"/>
  <c r="AJ6" i="107"/>
  <c r="AI6" i="107"/>
  <c r="Z6" i="110" l="1"/>
  <c r="AA6" i="110" l="1"/>
  <c r="AB6" i="110" l="1"/>
  <c r="K43" i="170"/>
  <c r="J43" i="170"/>
  <c r="D43" i="170"/>
  <c r="C43" i="170"/>
  <c r="J42" i="170"/>
  <c r="N42" i="170" s="1"/>
  <c r="J41" i="170"/>
  <c r="H41" i="170"/>
  <c r="J40" i="170"/>
  <c r="H40" i="170"/>
  <c r="G40" i="170"/>
  <c r="J39" i="170"/>
  <c r="H39" i="170"/>
  <c r="G39" i="170"/>
  <c r="J38" i="170"/>
  <c r="H38" i="170"/>
  <c r="G38" i="170"/>
  <c r="J37" i="170"/>
  <c r="H37" i="170"/>
  <c r="G37" i="170"/>
  <c r="M36" i="170"/>
  <c r="J36" i="170"/>
  <c r="H36" i="170"/>
  <c r="G36" i="170"/>
  <c r="M35" i="170"/>
  <c r="J35" i="170"/>
  <c r="H35" i="170"/>
  <c r="G35" i="170"/>
  <c r="M34" i="170"/>
  <c r="J34" i="170"/>
  <c r="H34" i="170"/>
  <c r="G34" i="170"/>
  <c r="C34" i="170"/>
  <c r="M33" i="170"/>
  <c r="L33" i="170"/>
  <c r="J33" i="170"/>
  <c r="H33" i="170"/>
  <c r="G33" i="170"/>
  <c r="C33" i="170"/>
  <c r="M32" i="170"/>
  <c r="J32" i="170"/>
  <c r="H32" i="170"/>
  <c r="G32" i="170"/>
  <c r="C32" i="170"/>
  <c r="J31" i="170"/>
  <c r="H31" i="170"/>
  <c r="G31" i="170"/>
  <c r="C31" i="170"/>
  <c r="L30" i="170"/>
  <c r="J30" i="170"/>
  <c r="H30" i="170"/>
  <c r="G30" i="170"/>
  <c r="C30" i="170"/>
  <c r="J29" i="170"/>
  <c r="H29" i="170"/>
  <c r="G29" i="170"/>
  <c r="C29" i="170"/>
  <c r="J28" i="170"/>
  <c r="H28" i="170"/>
  <c r="G28" i="170"/>
  <c r="C28" i="170"/>
  <c r="J27" i="170"/>
  <c r="H27" i="170"/>
  <c r="G27" i="170"/>
  <c r="C27" i="170"/>
  <c r="J26" i="170"/>
  <c r="H26" i="170"/>
  <c r="G26" i="170"/>
  <c r="C26" i="170"/>
  <c r="L25" i="170"/>
  <c r="J25" i="170"/>
  <c r="H25" i="170"/>
  <c r="G25" i="170"/>
  <c r="H24" i="170"/>
  <c r="G24" i="170"/>
  <c r="H23" i="170"/>
  <c r="G23" i="170"/>
  <c r="N23" i="170" s="1"/>
  <c r="H22" i="170"/>
  <c r="G22" i="170"/>
  <c r="D22" i="170"/>
  <c r="H21" i="170"/>
  <c r="G21" i="170"/>
  <c r="H20" i="170"/>
  <c r="G20" i="170"/>
  <c r="N20" i="170" s="1"/>
  <c r="H19" i="170"/>
  <c r="G19" i="170"/>
  <c r="H18" i="170"/>
  <c r="G18" i="170"/>
  <c r="H17" i="170"/>
  <c r="G17" i="170"/>
  <c r="H16" i="170"/>
  <c r="G16" i="170"/>
  <c r="N16" i="170" s="1"/>
  <c r="H15" i="170"/>
  <c r="G15" i="170"/>
  <c r="H14" i="170"/>
  <c r="G14" i="170"/>
  <c r="H13" i="170"/>
  <c r="G13" i="170"/>
  <c r="H12" i="170"/>
  <c r="N12" i="170" s="1"/>
  <c r="H11" i="170"/>
  <c r="N11" i="170" s="1"/>
  <c r="H10" i="170"/>
  <c r="N10" i="170" s="1"/>
  <c r="H9" i="170"/>
  <c r="N9" i="170" s="1"/>
  <c r="N8" i="170"/>
  <c r="N7" i="170"/>
  <c r="N6" i="170"/>
  <c r="AC6" i="110" l="1"/>
  <c r="N18" i="170"/>
  <c r="N24" i="170"/>
  <c r="N26" i="170"/>
  <c r="N31" i="170"/>
  <c r="N28" i="170"/>
  <c r="N43" i="170"/>
  <c r="N15" i="170"/>
  <c r="N17" i="170"/>
  <c r="N19" i="170"/>
  <c r="N14" i="170"/>
  <c r="N32" i="170"/>
  <c r="N37" i="170"/>
  <c r="N39" i="170"/>
  <c r="N34" i="170"/>
  <c r="N36" i="170"/>
  <c r="N22" i="170"/>
  <c r="N25" i="170"/>
  <c r="N33" i="170"/>
  <c r="N35" i="170"/>
  <c r="N13" i="170"/>
  <c r="N21" i="170"/>
  <c r="N27" i="170"/>
  <c r="N29" i="170"/>
  <c r="N30" i="170"/>
  <c r="N38" i="170"/>
  <c r="N40" i="170"/>
  <c r="N41" i="170"/>
  <c r="AD6" i="110" l="1"/>
  <c r="AF6" i="110" l="1"/>
  <c r="AE6" i="110"/>
  <c r="AH6" i="107"/>
  <c r="AG6" i="107" l="1"/>
  <c r="F6" i="107" l="1"/>
  <c r="G6" i="107"/>
  <c r="H6" i="107"/>
  <c r="I6" i="107"/>
  <c r="J6" i="107"/>
  <c r="K6" i="107"/>
  <c r="L6" i="107"/>
  <c r="M6" i="107"/>
  <c r="N6" i="107"/>
  <c r="O6" i="107"/>
  <c r="P6" i="107"/>
  <c r="Q6" i="107"/>
  <c r="R6" i="107"/>
  <c r="S6" i="107"/>
  <c r="T6" i="107"/>
  <c r="U6" i="107"/>
  <c r="V6" i="107"/>
  <c r="W6" i="107"/>
  <c r="X6" i="107"/>
  <c r="Y6" i="107"/>
  <c r="Z6" i="107"/>
  <c r="AA6" i="107"/>
  <c r="AB6" i="107" l="1"/>
  <c r="AC6" i="107"/>
  <c r="AF6" i="107"/>
  <c r="AD6" i="107"/>
  <c r="AE6" i="10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C386D0-FD95-4763-992F-10FBA2125BBE}" keepAlive="1" name="Query - Page009" description="Connection to the 'Page009' query in the workbook." type="5" refreshedVersion="8" background="1" saveData="1">
    <dbPr connection="Provider=Microsoft.Mashup.OleDb.1;Data Source=$Workbook$;Location=Page009;Extended Properties=&quot;&quot;" command="SELECT * FROM [Page009]"/>
  </connection>
  <connection id="2" xr16:uid="{2D68FDC1-BBE3-4465-8429-D649EC6CB813}" keepAlive="1" name="Query - Page009 (2)" description="Connection to the 'Page009 (2)' query in the workbook." type="5" refreshedVersion="8" background="1" saveData="1">
    <dbPr connection="Provider=Microsoft.Mashup.OleDb.1;Data Source=$Workbook$;Location=&quot;Page009 (2)&quot;;Extended Properties=&quot;&quot;" command="SELECT * FROM [Page009 (2)]"/>
  </connection>
</connections>
</file>

<file path=xl/sharedStrings.xml><?xml version="1.0" encoding="utf-8"?>
<sst xmlns="http://schemas.openxmlformats.org/spreadsheetml/2006/main" count="2228" uniqueCount="189">
  <si>
    <t>MK</t>
  </si>
  <si>
    <t>km at end of year</t>
  </si>
  <si>
    <t>High-speed lines currently under construction</t>
  </si>
  <si>
    <t xml:space="preserve"> 50   Hz</t>
  </si>
  <si>
    <t>km</t>
  </si>
  <si>
    <t>LINE</t>
  </si>
  <si>
    <t xml:space="preserve">km </t>
  </si>
  <si>
    <t>Track Gauge</t>
  </si>
  <si>
    <t>Electric current</t>
  </si>
  <si>
    <t>mm</t>
  </si>
  <si>
    <t>dc volts</t>
  </si>
  <si>
    <t>ac volts</t>
  </si>
  <si>
    <t>800-1200</t>
  </si>
  <si>
    <t>(contact rail)</t>
  </si>
  <si>
    <t>ES*</t>
  </si>
  <si>
    <t>750-850</t>
  </si>
  <si>
    <t>(at end of year)</t>
  </si>
  <si>
    <t xml:space="preserve"> Pipelines</t>
  </si>
  <si>
    <t>Length of oil pipelines</t>
  </si>
  <si>
    <t>IS</t>
  </si>
  <si>
    <t>CH</t>
  </si>
  <si>
    <t>BG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</si>
  <si>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</si>
  <si>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</si>
  <si>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</si>
  <si>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</si>
  <si>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</si>
  <si>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</si>
  <si>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</si>
  <si>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</si>
  <si>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</si>
  <si>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SK</t>
  </si>
  <si>
    <t>SI</t>
  </si>
  <si>
    <t>TR</t>
  </si>
  <si>
    <t>DK</t>
  </si>
  <si>
    <t>EL</t>
  </si>
  <si>
    <t>NL</t>
  </si>
  <si>
    <t>UK</t>
  </si>
  <si>
    <t>BE</t>
  </si>
  <si>
    <t>DE</t>
  </si>
  <si>
    <t>ES</t>
  </si>
  <si>
    <t>FR</t>
  </si>
  <si>
    <t>IE</t>
  </si>
  <si>
    <t>IT</t>
  </si>
  <si>
    <t>LU</t>
  </si>
  <si>
    <t>AT</t>
  </si>
  <si>
    <t>PT</t>
  </si>
  <si>
    <t>FI</t>
  </si>
  <si>
    <t>SE</t>
  </si>
  <si>
    <t>NO</t>
  </si>
  <si>
    <t xml:space="preserve"> </t>
  </si>
  <si>
    <t>-</t>
  </si>
  <si>
    <t>HR</t>
  </si>
  <si>
    <t xml:space="preserve">- </t>
  </si>
  <si>
    <t>more than 10 million</t>
  </si>
  <si>
    <t>5 to 10  million</t>
  </si>
  <si>
    <t>1 to 5 million</t>
  </si>
  <si>
    <t>100,000 to 500,000</t>
  </si>
  <si>
    <t>15,000 to 100,000</t>
  </si>
  <si>
    <t xml:space="preserve"> 16.7Hz</t>
  </si>
  <si>
    <t xml:space="preserve"> 50  HZ</t>
  </si>
  <si>
    <t>500,000 to 1 million</t>
  </si>
  <si>
    <t>Infrastructure</t>
  </si>
  <si>
    <t>Motorways</t>
  </si>
  <si>
    <t>EUROPEAN UNION</t>
  </si>
  <si>
    <t>European Commission</t>
  </si>
  <si>
    <r>
      <t xml:space="preserve">in co-operation with </t>
    </r>
    <r>
      <rPr>
        <b/>
        <sz val="10"/>
        <rFont val="Arial"/>
        <family val="2"/>
      </rPr>
      <t>Eurostat</t>
    </r>
  </si>
  <si>
    <t>Length of lines</t>
  </si>
  <si>
    <t>Main or national roads</t>
  </si>
  <si>
    <t>Secondary or regional roads</t>
  </si>
  <si>
    <t>Start of operation</t>
  </si>
  <si>
    <r>
      <t xml:space="preserve">*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>: new lines have a gauge of 1435 mm and an electric current of 25000 volts, 50Hz</t>
    </r>
  </si>
  <si>
    <r>
      <t>Source</t>
    </r>
    <r>
      <rPr>
        <sz val="8"/>
        <rFont val="Arial"/>
        <family val="2"/>
      </rPr>
      <t>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Union Internationale des Chemins de Fer, railway companies</t>
    </r>
  </si>
  <si>
    <t xml:space="preserve">-  </t>
  </si>
  <si>
    <t>Including oil pipelines under the sea.</t>
  </si>
  <si>
    <t>Directorate-General for Mobility and Transport</t>
  </si>
  <si>
    <t>Chapter 2.5  :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</si>
  <si>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</si>
  <si>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</si>
  <si>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</si>
  <si>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</si>
  <si>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</si>
  <si>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</si>
  <si>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</si>
  <si>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</si>
  <si>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TRANSPORT IN FIGURES</t>
  </si>
  <si>
    <t>Part 2  :  TRANSPORT</t>
  </si>
  <si>
    <t>ME</t>
  </si>
  <si>
    <t>RS</t>
  </si>
  <si>
    <t>AL</t>
  </si>
  <si>
    <t>Other roads**</t>
  </si>
  <si>
    <t>Stuttgart-Wendlingen</t>
  </si>
  <si>
    <t>Karlsruhe-Raststatt (Basel)</t>
  </si>
  <si>
    <t xml:space="preserve"> (Karlsruhe) Katzenbergtunnel － Basel</t>
  </si>
  <si>
    <t>Wien Stadlau -Staatsgrenze (AT/SK)</t>
  </si>
  <si>
    <t>EU-27</t>
  </si>
  <si>
    <t xml:space="preserve">Length </t>
  </si>
  <si>
    <t>León-Pola de Lena (Pajares New Pass)</t>
  </si>
  <si>
    <t>Vitoria Gasteiz-Bilbao-San Sebastian</t>
  </si>
  <si>
    <t>Castejon-Pamplona</t>
  </si>
  <si>
    <t>La Encina - Valencia</t>
  </si>
  <si>
    <t>Brescia - Verona</t>
  </si>
  <si>
    <t>Napoli - Bari</t>
  </si>
  <si>
    <t>Verona - Padova</t>
  </si>
  <si>
    <t>EU 27</t>
  </si>
  <si>
    <t>of which: Electrified                      %</t>
  </si>
  <si>
    <t xml:space="preserve">Navigable canals, rivers and lakes regularly used for freight transport </t>
  </si>
  <si>
    <t>Genova-Milano (Tortona)</t>
  </si>
  <si>
    <t>Road: Length of motorways</t>
  </si>
  <si>
    <t>Road: Length of road network</t>
  </si>
  <si>
    <t>Railways: Length of lines in use</t>
  </si>
  <si>
    <t>Railways: High speed rail network</t>
  </si>
  <si>
    <t>Railways: Main railway gauge and electric current used</t>
  </si>
  <si>
    <t>Air: Number of airports by number of passengers carried</t>
  </si>
  <si>
    <t>Pipelines: Length of oil pipelines</t>
  </si>
  <si>
    <t xml:space="preserve">Inland waterways: Length in use </t>
  </si>
  <si>
    <t xml:space="preserve">Road : Length of motorways  </t>
  </si>
  <si>
    <t>Road : Length of road network</t>
  </si>
  <si>
    <t>Railways : Length of lines in use</t>
  </si>
  <si>
    <t>Railways : Main railway gauge</t>
  </si>
  <si>
    <t>and electric current used</t>
  </si>
  <si>
    <t>Air : Number of airports</t>
  </si>
  <si>
    <t xml:space="preserve">Inland Waterways : Length in use  </t>
  </si>
  <si>
    <r>
      <t>NB</t>
    </r>
    <r>
      <rPr>
        <sz val="8"/>
        <rFont val="Arial"/>
        <family val="2"/>
      </rPr>
      <t>: The length indicated above is the length of the line under construction and not necessarily the distance between the places named.</t>
    </r>
  </si>
  <si>
    <r>
      <t>NB</t>
    </r>
    <r>
      <rPr>
        <sz val="8"/>
        <rFont val="Arial"/>
        <family val="2"/>
      </rPr>
      <t xml:space="preserve">: 1435 mm = standard gauge </t>
    </r>
  </si>
  <si>
    <r>
      <t>NB:</t>
    </r>
    <r>
      <rPr>
        <sz val="8"/>
        <rFont val="Arial"/>
        <family val="2"/>
      </rPr>
      <t xml:space="preserve"> *: 'Passengers carried' do not include direct transit passengers (i.e. transit passengers who stay on board and continue their flight with the same flight number). In this table, blank means none.</t>
    </r>
  </si>
  <si>
    <r>
      <t>NB:</t>
    </r>
    <r>
      <rPr>
        <sz val="8"/>
        <rFont val="Arial"/>
        <family val="2"/>
      </rPr>
      <t/>
    </r>
  </si>
  <si>
    <t xml:space="preserve">Wien Inzersdorf Ort － Wr. Neustadt </t>
  </si>
  <si>
    <t xml:space="preserve">Graz-Klagenfurt </t>
  </si>
  <si>
    <t xml:space="preserve">Gloggnitz － Mürzzuschlag </t>
  </si>
  <si>
    <t xml:space="preserve">Volders-Baumkirchen / Innsbruck -Staatsgrenze AT/IT </t>
  </si>
  <si>
    <t>Murcia-Almeria</t>
  </si>
  <si>
    <t>Umeå - Dåvå</t>
  </si>
  <si>
    <t>Lund - Arlöv</t>
  </si>
  <si>
    <t>Varberg - Hamra (Varbergtunnel)</t>
  </si>
  <si>
    <t>Ängelholm - Maria</t>
  </si>
  <si>
    <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High speed lines</t>
    </r>
    <r>
      <rPr>
        <sz val="8"/>
        <rFont val="Arial"/>
        <family val="2"/>
      </rPr>
      <t xml:space="preserve"> include principal railway lines allowing traffic at speeds on the main  segments equal to or greater than 200 km/h on upgraded lines and 250 km/h on especially built lines. </t>
    </r>
    <r>
      <rPr>
        <b/>
        <sz val="8"/>
        <rFont val="Arial"/>
        <family val="2"/>
      </rPr>
      <t xml:space="preserve">Dedicated high-speed </t>
    </r>
    <r>
      <rPr>
        <sz val="8"/>
        <rFont val="Arial"/>
        <family val="2"/>
      </rPr>
      <t>railway line is a line specially built to allow traffic at speeds equal to or greater than 250 km/h for the main segments.</t>
    </r>
  </si>
  <si>
    <t>Buggingen -Katzenbergtunnel (Basel)</t>
  </si>
  <si>
    <t>Railways : High speed rail network (including dedicated high-speed lines)</t>
  </si>
  <si>
    <t>UA</t>
  </si>
  <si>
    <t>BA</t>
  </si>
  <si>
    <t>MD</t>
  </si>
  <si>
    <t>ELECTRIFIED</t>
  </si>
  <si>
    <r>
      <t>NB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/>
    </r>
  </si>
  <si>
    <r>
      <t>CZ</t>
    </r>
    <r>
      <rPr>
        <sz val="8"/>
        <rFont val="Arial"/>
        <family val="2"/>
      </rPr>
      <t>: as from 2016 most of expressways have been changed into class II motorways.</t>
    </r>
  </si>
  <si>
    <r>
      <t>ES</t>
    </r>
    <r>
      <rPr>
        <sz val="8"/>
        <rFont val="Arial"/>
        <family val="2"/>
      </rPr>
      <t>: 'autopistas de peaje' and 'autovías y autopistas libres'</t>
    </r>
  </si>
  <si>
    <r>
      <t>CY</t>
    </r>
    <r>
      <rPr>
        <sz val="8"/>
        <rFont val="Arial"/>
        <family val="2"/>
      </rPr>
      <t>: from 2006: without urban M-ways</t>
    </r>
  </si>
  <si>
    <r>
      <t>NL:</t>
    </r>
    <r>
      <rPr>
        <sz val="8"/>
        <rFont val="Arial"/>
        <family val="2"/>
      </rPr>
      <t xml:space="preserve"> all national roads ('Rijkswegen') with dual carriageways</t>
    </r>
  </si>
  <si>
    <r>
      <t>UK:</t>
    </r>
    <r>
      <rPr>
        <sz val="8"/>
        <rFont val="Arial"/>
        <family val="2"/>
      </rPr>
      <t xml:space="preserve"> data refers to the 1st of April.</t>
    </r>
  </si>
  <si>
    <r>
      <t>NB:</t>
    </r>
    <r>
      <rPr>
        <sz val="8"/>
        <rFont val="Arial"/>
        <family val="2"/>
      </rPr>
      <t xml:space="preserve"> </t>
    </r>
  </si>
  <si>
    <t>**: the definition of road types varies from country to country, the data are therefore not fully comparable. CY: other road network includes forest gravel roads.</t>
  </si>
  <si>
    <r>
      <t>DE:</t>
    </r>
    <r>
      <rPr>
        <sz val="8"/>
        <rFont val="Arial"/>
        <family val="2"/>
      </rPr>
      <t xml:space="preserve"> Crude oil pipelines only; includes former </t>
    </r>
    <r>
      <rPr>
        <b/>
        <sz val="8"/>
        <rFont val="Arial"/>
        <family val="2"/>
      </rPr>
      <t xml:space="preserve">GDR </t>
    </r>
    <r>
      <rPr>
        <sz val="8"/>
        <rFont val="Arial"/>
        <family val="2"/>
      </rPr>
      <t xml:space="preserve"> : 1970 = </t>
    </r>
    <r>
      <rPr>
        <i/>
        <sz val="8"/>
        <rFont val="Arial"/>
        <family val="2"/>
      </rPr>
      <t>1 300</t>
    </r>
    <r>
      <rPr>
        <sz val="8"/>
        <rFont val="Arial"/>
        <family val="2"/>
      </rPr>
      <t>, 1980 = 1 301, 1990 = 1 323 km</t>
    </r>
  </si>
  <si>
    <r>
      <t>CS:</t>
    </r>
    <r>
      <rPr>
        <sz val="8"/>
        <rFont val="Arial"/>
        <family val="2"/>
      </rPr>
      <t xml:space="preserve"> 1970 = </t>
    </r>
    <r>
      <rPr>
        <i/>
        <sz val="8"/>
        <rFont val="Arial"/>
        <family val="2"/>
      </rPr>
      <t>1 090</t>
    </r>
    <r>
      <rPr>
        <sz val="8"/>
        <rFont val="Arial"/>
        <family val="2"/>
      </rPr>
      <t xml:space="preserve">,  1980 = </t>
    </r>
    <r>
      <rPr>
        <i/>
        <sz val="8"/>
        <rFont val="Arial"/>
        <family val="2"/>
      </rPr>
      <t>1 090</t>
    </r>
    <r>
      <rPr>
        <sz val="8"/>
        <rFont val="Arial"/>
        <family val="2"/>
      </rPr>
      <t xml:space="preserve">,  1990 = </t>
    </r>
    <r>
      <rPr>
        <i/>
        <sz val="8"/>
        <rFont val="Arial"/>
        <family val="2"/>
      </rPr>
      <t>1 090</t>
    </r>
    <r>
      <rPr>
        <sz val="8"/>
        <rFont val="Arial"/>
        <family val="2"/>
      </rPr>
      <t xml:space="preserve">,  1991 = </t>
    </r>
    <r>
      <rPr>
        <i/>
        <sz val="8"/>
        <rFont val="Arial"/>
        <family val="2"/>
      </rPr>
      <t>1 090</t>
    </r>
    <r>
      <rPr>
        <sz val="8"/>
        <rFont val="Arial"/>
        <family val="2"/>
      </rPr>
      <t xml:space="preserve">,  1992 = </t>
    </r>
    <r>
      <rPr>
        <i/>
        <sz val="8"/>
        <rFont val="Arial"/>
        <family val="2"/>
      </rPr>
      <t>1 083 km</t>
    </r>
  </si>
  <si>
    <t>Palencua- Alar del Rey</t>
  </si>
  <si>
    <t>Maritime : Number of ports</t>
  </si>
  <si>
    <t>more than 50 million tonnes</t>
  </si>
  <si>
    <t>10 to 50  million tonnes</t>
  </si>
  <si>
    <t>5 to 10 million tonnes</t>
  </si>
  <si>
    <t>1 to 5 million tonnes</t>
  </si>
  <si>
    <t>500,000 to 1 million tonnes</t>
  </si>
  <si>
    <t>less than   500,000 tonnes</t>
  </si>
  <si>
    <t>2.5.9</t>
  </si>
  <si>
    <t xml:space="preserve">Maritime: Number of ports by weight of goods </t>
  </si>
  <si>
    <r>
      <rPr>
        <b/>
        <sz val="8"/>
        <color theme="1"/>
        <rFont val="Arial"/>
        <family val="2"/>
      </rPr>
      <t>RO:</t>
    </r>
    <r>
      <rPr>
        <sz val="8"/>
        <color theme="1"/>
        <rFont val="Arial"/>
        <family val="2"/>
      </rPr>
      <t xml:space="preserve"> since 2019 the length of navigable lakes was added to the previous figures; </t>
    </r>
  </si>
  <si>
    <r>
      <rPr>
        <b/>
        <sz val="8"/>
        <color theme="1"/>
        <rFont val="Arial"/>
        <family val="2"/>
      </rPr>
      <t>DE:</t>
    </r>
    <r>
      <rPr>
        <sz val="8"/>
        <color theme="1"/>
        <rFont val="Arial"/>
        <family val="2"/>
      </rPr>
      <t xml:space="preserve"> includes </t>
    </r>
    <r>
      <rPr>
        <b/>
        <sz val="8"/>
        <color theme="1"/>
        <rFont val="Arial"/>
        <family val="2"/>
      </rPr>
      <t>former GDR</t>
    </r>
    <r>
      <rPr>
        <sz val="8"/>
        <color theme="1"/>
        <rFont val="Arial"/>
        <family val="2"/>
      </rPr>
      <t xml:space="preserve">: 1970 = 2 300, 1980 = 2 302, 1990 = 2 319 </t>
    </r>
  </si>
  <si>
    <r>
      <rPr>
        <b/>
        <sz val="8"/>
        <rFont val="Arial"/>
        <family val="2"/>
      </rPr>
      <t>DE:</t>
    </r>
    <r>
      <rPr>
        <sz val="8"/>
        <rFont val="Arial"/>
        <family val="2"/>
      </rPr>
      <t xml:space="preserve"> includes former GDR: 1990 = 14031 km.</t>
    </r>
  </si>
  <si>
    <r>
      <rPr>
        <b/>
        <sz val="8"/>
        <rFont val="Arial"/>
        <family val="2"/>
      </rPr>
      <t xml:space="preserve">CS: </t>
    </r>
    <r>
      <rPr>
        <sz val="8"/>
        <rFont val="Arial"/>
        <family val="2"/>
      </rPr>
      <t xml:space="preserve">1990: 13111 km. </t>
    </r>
  </si>
  <si>
    <t>:</t>
  </si>
  <si>
    <r>
      <t>Source</t>
    </r>
    <r>
      <rPr>
        <sz val="8"/>
        <rFont val="Arial"/>
        <family val="2"/>
      </rPr>
      <t xml:space="preserve">: Eurostat [pipe_if_lenght], national statistics (RS), estimates </t>
    </r>
    <r>
      <rPr>
        <i/>
        <sz val="8"/>
        <rFont val="Arial"/>
        <family val="2"/>
      </rPr>
      <t>(in italics)</t>
    </r>
  </si>
  <si>
    <t>by number of passengers carried* in 2022</t>
  </si>
  <si>
    <r>
      <t>Source</t>
    </r>
    <r>
      <rPr>
        <sz val="8"/>
        <color theme="1"/>
        <rFont val="Arial"/>
        <family val="2"/>
      </rPr>
      <t>: Eurostat [avia_paoa], national sources (AL, BA, MD, TR, UK)</t>
    </r>
  </si>
  <si>
    <t>Talayuela-Navalmoral-Plasencia</t>
  </si>
  <si>
    <t>Evora-Caila</t>
  </si>
  <si>
    <r>
      <t xml:space="preserve">km at the end of </t>
    </r>
    <r>
      <rPr>
        <b/>
        <sz val="10"/>
        <rFont val="Arial"/>
        <family val="2"/>
      </rPr>
      <t>2022*</t>
    </r>
  </si>
  <si>
    <r>
      <t>Source</t>
    </r>
    <r>
      <rPr>
        <sz val="8"/>
        <rFont val="Arial"/>
        <family val="2"/>
      </rPr>
      <t xml:space="preserve">:  Eurostat [road_if_roadsc], national sources (BG, EE, LT, AT, PT, SK, IS, UK), UNECE (UA), IRF (EL, IS), estimates </t>
    </r>
    <r>
      <rPr>
        <i/>
        <sz val="8"/>
        <rFont val="Arial"/>
        <family val="2"/>
      </rPr>
      <t>(in italics</t>
    </r>
    <r>
      <rPr>
        <sz val="8"/>
        <rFont val="Arial"/>
        <family val="2"/>
      </rPr>
      <t>)</t>
    </r>
  </si>
  <si>
    <r>
      <t>Source</t>
    </r>
    <r>
      <rPr>
        <sz val="8"/>
        <rFont val="Arial"/>
        <family val="2"/>
      </rPr>
      <t>: Union Internationale des Chemins de Fer (High speed lines in the world, 2022)</t>
    </r>
  </si>
  <si>
    <r>
      <t>Dedicated high-speed lines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BE:</t>
    </r>
    <r>
      <rPr>
        <sz val="8"/>
        <rFont val="Arial"/>
        <family val="2"/>
      </rPr>
      <t xml:space="preserve"> 209 km;  </t>
    </r>
    <r>
      <rPr>
        <b/>
        <sz val="8"/>
        <rFont val="Arial"/>
        <family val="2"/>
      </rPr>
      <t xml:space="preserve">DE: </t>
    </r>
    <r>
      <rPr>
        <sz val="8"/>
        <rFont val="Arial"/>
        <family val="2"/>
      </rPr>
      <t xml:space="preserve">1200 km; </t>
    </r>
    <r>
      <rPr>
        <b/>
        <sz val="8"/>
        <rFont val="Arial"/>
        <family val="2"/>
      </rPr>
      <t xml:space="preserve">DK: </t>
    </r>
    <r>
      <rPr>
        <sz val="8"/>
        <rFont val="Arial"/>
        <family val="2"/>
      </rPr>
      <t xml:space="preserve">56km;  </t>
    </r>
    <r>
      <rPr>
        <b/>
        <sz val="8"/>
        <rFont val="Arial"/>
        <family val="2"/>
      </rPr>
      <t>ES:</t>
    </r>
    <r>
      <rPr>
        <sz val="8"/>
        <rFont val="Arial"/>
        <family val="2"/>
      </rPr>
      <t xml:space="preserve"> 3225 km;</t>
    </r>
    <r>
      <rPr>
        <b/>
        <sz val="8"/>
        <rFont val="Arial"/>
        <family val="2"/>
      </rPr>
      <t xml:space="preserve"> FR: </t>
    </r>
    <r>
      <rPr>
        <sz val="8"/>
        <rFont val="Arial"/>
        <family val="2"/>
      </rPr>
      <t xml:space="preserve">2735; </t>
    </r>
    <r>
      <rPr>
        <b/>
        <sz val="8"/>
        <rFont val="Arial"/>
        <family val="2"/>
      </rPr>
      <t>IT</t>
    </r>
    <r>
      <rPr>
        <sz val="8"/>
        <rFont val="Arial"/>
        <family val="2"/>
      </rPr>
      <t xml:space="preserve">:896; </t>
    </r>
    <r>
      <rPr>
        <b/>
        <sz val="8"/>
        <rFont val="Arial"/>
        <family val="2"/>
      </rPr>
      <t>NL</t>
    </r>
    <r>
      <rPr>
        <sz val="8"/>
        <rFont val="Arial"/>
        <family val="2"/>
      </rPr>
      <t>: 89 km;</t>
    </r>
  </si>
  <si>
    <r>
      <t>BE, ES, IT, FI:</t>
    </r>
    <r>
      <rPr>
        <sz val="8"/>
        <rFont val="Arial"/>
        <family val="2"/>
      </rPr>
      <t xml:space="preserve"> 2021 data</t>
    </r>
    <r>
      <rPr>
        <b/>
        <sz val="8"/>
        <rFont val="Arial"/>
        <family val="2"/>
      </rPr>
      <t>; IS</t>
    </r>
    <r>
      <rPr>
        <sz val="8"/>
        <rFont val="Arial"/>
        <family val="2"/>
      </rPr>
      <t xml:space="preserve">: data for 2018. </t>
    </r>
  </si>
  <si>
    <r>
      <t>Source</t>
    </r>
    <r>
      <rPr>
        <sz val="8"/>
        <rFont val="Arial"/>
        <family val="2"/>
      </rPr>
      <t>: Eurostat [road_if_motorwa],  International Road Federation (www.irfnet.ch) ( IS provided in 2020), ASECAP (European Association of Operators of Toll Road Infrastructures) statistical bulletin (EL up to 2021 ),  estimates (</t>
    </r>
    <r>
      <rPr>
        <i/>
        <sz val="8"/>
        <rFont val="Arial"/>
        <family val="2"/>
      </rPr>
      <t>in italics</t>
    </r>
    <r>
      <rPr>
        <sz val="8"/>
        <rFont val="Arial"/>
        <family val="2"/>
      </rPr>
      <t xml:space="preserve">) </t>
    </r>
  </si>
  <si>
    <r>
      <t>Source</t>
    </r>
    <r>
      <rPr>
        <sz val="8"/>
        <rFont val="Arial"/>
        <family val="2"/>
      </rPr>
      <t xml:space="preserve">: Eurostat  [rail_if_line], estimates in </t>
    </r>
    <r>
      <rPr>
        <i/>
        <sz val="8"/>
        <rFont val="Arial"/>
        <family val="2"/>
      </rPr>
      <t xml:space="preserve">italics. </t>
    </r>
  </si>
  <si>
    <t>Source: Union Internationale des Chemins de Fer (High speed lines in the world, 2022)</t>
  </si>
  <si>
    <t>GE</t>
  </si>
  <si>
    <t xml:space="preserve">GE </t>
  </si>
  <si>
    <r>
      <t xml:space="preserve">*BE </t>
    </r>
    <r>
      <rPr>
        <sz val="8"/>
        <rFont val="Arial"/>
        <family val="2"/>
      </rPr>
      <t>end of 2015;</t>
    </r>
    <r>
      <rPr>
        <b/>
        <sz val="8"/>
        <rFont val="Arial"/>
        <family val="2"/>
      </rPr>
      <t xml:space="preserve"> EL: </t>
    </r>
    <r>
      <rPr>
        <sz val="8"/>
        <rFont val="Arial"/>
        <family val="2"/>
      </rPr>
      <t xml:space="preserve">2018; </t>
    </r>
    <r>
      <rPr>
        <b/>
        <sz val="8"/>
        <rFont val="Arial"/>
        <family val="2"/>
      </rPr>
      <t>LU:</t>
    </r>
    <r>
      <rPr>
        <sz val="8"/>
        <rFont val="Arial"/>
        <family val="2"/>
      </rPr>
      <t xml:space="preserve"> 2018 (other roads)</t>
    </r>
    <r>
      <rPr>
        <b/>
        <sz val="8"/>
        <rFont val="Arial"/>
        <family val="2"/>
      </rPr>
      <t xml:space="preserve">; ES, IT, MT, GE, UK: </t>
    </r>
    <r>
      <rPr>
        <sz val="8"/>
        <rFont val="Arial"/>
        <family val="2"/>
      </rPr>
      <t xml:space="preserve">2021 data;  </t>
    </r>
  </si>
  <si>
    <r>
      <t xml:space="preserve">FR, CH: </t>
    </r>
    <r>
      <rPr>
        <sz val="8"/>
        <color theme="1"/>
        <rFont val="Arial"/>
        <family val="2"/>
      </rPr>
      <t xml:space="preserve">since 2013 data include also public navigation for passengers transport; </t>
    </r>
  </si>
  <si>
    <t>by weight of goods transported in 2022</t>
  </si>
  <si>
    <t>na</t>
  </si>
  <si>
    <r>
      <t>Source</t>
    </r>
    <r>
      <rPr>
        <sz val="8"/>
        <color theme="1"/>
        <rFont val="Arial"/>
        <family val="2"/>
      </rPr>
      <t>: Eurostat [mar_go_aa], national sources (AL, UK)</t>
    </r>
  </si>
  <si>
    <t>Source: Eurostat [iww_if_infrastr], UNECE (MD, 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</si>
</sst>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\ ##0"/>
    <numFmt numFmtId="166" formatCode="0.0\ \ \ "/>
    <numFmt numFmtId="167" formatCode="#,##0\ "/>
    <numFmt numFmtId="168" formatCode="_-* #,##0.00\ _€_-;\-* #,##0.00\ _€_-;_-* &quot;-&quot;??\ _€_-;_-@_-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Times"/>
      <family val="1"/>
    </font>
    <font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sz val="14"/>
      <name val="Arial"/>
      <family val="2"/>
    </font>
    <font>
      <b/>
      <sz val="10"/>
      <name val="Times"/>
      <family val="1"/>
    </font>
    <font>
      <b/>
      <sz val="8"/>
      <name val="Times"/>
      <family val="1"/>
    </font>
    <font>
      <b/>
      <sz val="18"/>
      <name val="Arial"/>
      <family val="2"/>
    </font>
    <font>
      <b/>
      <i/>
      <sz val="10"/>
      <name val="Times"/>
      <family val="1"/>
    </font>
    <font>
      <sz val="8"/>
      <name val="Times"/>
      <family val="1"/>
    </font>
    <font>
      <i/>
      <sz val="8"/>
      <name val="Times"/>
      <family val="1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30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9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6" fillId="0" borderId="0"/>
    <xf numFmtId="0" fontId="24" fillId="2" borderId="0" applyNumberFormat="0" applyBorder="0">
      <protection locked="0"/>
    </xf>
    <xf numFmtId="0" fontId="25" fillId="3" borderId="0" applyNumberFormat="0" applyBorder="0">
      <protection locked="0"/>
    </xf>
    <xf numFmtId="0" fontId="10" fillId="0" borderId="0"/>
    <xf numFmtId="0" fontId="9" fillId="0" borderId="0"/>
    <xf numFmtId="0" fontId="11" fillId="0" borderId="0"/>
    <xf numFmtId="0" fontId="35" fillId="0" borderId="0"/>
    <xf numFmtId="0" fontId="8" fillId="0" borderId="0"/>
    <xf numFmtId="0" fontId="7" fillId="0" borderId="0"/>
    <xf numFmtId="0" fontId="36" fillId="0" borderId="0"/>
    <xf numFmtId="0" fontId="6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168" fontId="1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8" borderId="0" applyNumberFormat="0" applyBorder="0" applyAlignment="0" applyProtection="0"/>
    <xf numFmtId="0" fontId="50" fillId="9" borderId="0" applyNumberFormat="0" applyBorder="0" applyAlignment="0" applyProtection="0"/>
    <xf numFmtId="0" fontId="51" fillId="10" borderId="0" applyNumberFormat="0" applyBorder="0" applyAlignment="0" applyProtection="0"/>
    <xf numFmtId="0" fontId="52" fillId="11" borderId="58" applyNumberFormat="0" applyAlignment="0" applyProtection="0"/>
    <xf numFmtId="0" fontId="53" fillId="12" borderId="59" applyNumberFormat="0" applyAlignment="0" applyProtection="0"/>
    <xf numFmtId="0" fontId="54" fillId="12" borderId="58" applyNumberFormat="0" applyAlignment="0" applyProtection="0"/>
    <xf numFmtId="0" fontId="55" fillId="0" borderId="60" applyNumberFormat="0" applyFill="0" applyAlignment="0" applyProtection="0"/>
    <xf numFmtId="0" fontId="56" fillId="13" borderId="61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60" fillId="38" borderId="0" applyNumberFormat="0" applyBorder="0" applyAlignment="0" applyProtection="0"/>
    <xf numFmtId="0" fontId="3" fillId="0" borderId="0"/>
    <xf numFmtId="0" fontId="3" fillId="14" borderId="62" applyNumberFormat="0" applyFont="0" applyAlignment="0" applyProtection="0"/>
    <xf numFmtId="0" fontId="35" fillId="0" borderId="0"/>
    <xf numFmtId="0" fontId="63" fillId="10" borderId="0" applyNumberFormat="0" applyBorder="0" applyAlignment="0" applyProtection="0"/>
    <xf numFmtId="0" fontId="2" fillId="14" borderId="62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2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55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6" borderId="0" applyNumberFormat="0" applyBorder="0" applyAlignment="0" applyProtection="0"/>
    <xf numFmtId="0" fontId="73" fillId="57" borderId="66" applyNumberFormat="0" applyAlignment="0" applyProtection="0"/>
    <xf numFmtId="0" fontId="74" fillId="57" borderId="67" applyNumberFormat="0" applyAlignment="0" applyProtection="0"/>
    <xf numFmtId="0" fontId="75" fillId="44" borderId="67" applyNumberFormat="0" applyAlignment="0" applyProtection="0"/>
    <xf numFmtId="0" fontId="25" fillId="0" borderId="68" applyNumberFormat="0" applyFill="0" applyAlignment="0" applyProtection="0"/>
    <xf numFmtId="0" fontId="76" fillId="0" borderId="0" applyNumberFormat="0" applyFill="0" applyBorder="0" applyAlignment="0" applyProtection="0"/>
    <xf numFmtId="0" fontId="77" fillId="41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78" fillId="58" borderId="0" applyNumberFormat="0" applyBorder="0" applyAlignment="0" applyProtection="0"/>
    <xf numFmtId="0" fontId="11" fillId="59" borderId="69" applyNumberFormat="0" applyFont="0" applyAlignment="0" applyProtection="0"/>
    <xf numFmtId="0" fontId="79" fillId="40" borderId="0" applyNumberFormat="0" applyBorder="0" applyAlignment="0" applyProtection="0"/>
    <xf numFmtId="0" fontId="65" fillId="0" borderId="0"/>
    <xf numFmtId="0" fontId="11" fillId="0" borderId="0"/>
    <xf numFmtId="0" fontId="11" fillId="0" borderId="0"/>
    <xf numFmtId="0" fontId="66" fillId="0" borderId="0"/>
    <xf numFmtId="0" fontId="68" fillId="0" borderId="70" applyNumberFormat="0" applyFill="0" applyAlignment="0" applyProtection="0"/>
    <xf numFmtId="0" fontId="69" fillId="0" borderId="71" applyNumberFormat="0" applyFill="0" applyAlignment="0" applyProtection="0"/>
    <xf numFmtId="0" fontId="70" fillId="0" borderId="72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0" fillId="0" borderId="73" applyNumberFormat="0" applyFill="0" applyAlignment="0" applyProtection="0"/>
    <xf numFmtId="0" fontId="81" fillId="0" borderId="0" applyNumberFormat="0" applyFill="0" applyBorder="0" applyAlignment="0" applyProtection="0"/>
    <xf numFmtId="0" fontId="82" fillId="60" borderId="74" applyNumberFormat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62" applyNumberFormat="0" applyFont="0" applyAlignment="0" applyProtection="0"/>
    <xf numFmtId="0" fontId="1" fillId="14" borderId="6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629">
    <xf numFmtId="0" fontId="0" fillId="0" borderId="0" xfId="0"/>
    <xf numFmtId="0" fontId="0" fillId="0" borderId="0" xfId="0" applyBorder="1"/>
    <xf numFmtId="0" fontId="14" fillId="0" borderId="0" xfId="0" applyFont="1"/>
    <xf numFmtId="0" fontId="0" fillId="0" borderId="0" xfId="0" applyFill="1" applyBorder="1"/>
    <xf numFmtId="0" fontId="19" fillId="0" borderId="0" xfId="0" applyFont="1"/>
    <xf numFmtId="0" fontId="0" fillId="0" borderId="0" xfId="0" applyFill="1"/>
    <xf numFmtId="0" fontId="14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/>
    <xf numFmtId="0" fontId="17" fillId="0" borderId="0" xfId="0" quotePrefix="1" applyFont="1" applyAlignment="1">
      <alignment horizontal="right" vertical="top"/>
    </xf>
    <xf numFmtId="0" fontId="0" fillId="0" borderId="0" xfId="0" applyAlignment="1">
      <alignment vertical="top"/>
    </xf>
    <xf numFmtId="0" fontId="17" fillId="0" borderId="0" xfId="0" quotePrefix="1" applyFont="1" applyBorder="1" applyAlignment="1">
      <alignment horizontal="right" vertical="top"/>
    </xf>
    <xf numFmtId="0" fontId="14" fillId="0" borderId="0" xfId="0" applyFont="1" applyAlignment="1">
      <alignment horizontal="right" vertical="center"/>
    </xf>
    <xf numFmtId="0" fontId="12" fillId="0" borderId="0" xfId="0" applyFont="1" applyBorder="1"/>
    <xf numFmtId="0" fontId="14" fillId="0" borderId="0" xfId="0" applyFont="1" applyFill="1" applyBorder="1"/>
    <xf numFmtId="0" fontId="20" fillId="0" borderId="0" xfId="0" applyFont="1"/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right" vertical="top"/>
    </xf>
    <xf numFmtId="0" fontId="15" fillId="0" borderId="6" xfId="0" applyFont="1" applyBorder="1" applyAlignment="1">
      <alignment horizontal="left" vertical="center"/>
    </xf>
    <xf numFmtId="0" fontId="13" fillId="0" borderId="0" xfId="0" quotePrefix="1" applyFont="1" applyAlignment="1">
      <alignment horizontal="left" vertical="top"/>
    </xf>
    <xf numFmtId="0" fontId="28" fillId="0" borderId="0" xfId="0" applyFont="1"/>
    <xf numFmtId="0" fontId="0" fillId="0" borderId="5" xfId="0" applyFill="1" applyBorder="1"/>
    <xf numFmtId="0" fontId="14" fillId="0" borderId="5" xfId="0" applyFont="1" applyBorder="1"/>
    <xf numFmtId="0" fontId="21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1" fontId="15" fillId="4" borderId="9" xfId="0" applyNumberFormat="1" applyFont="1" applyFill="1" applyBorder="1" applyAlignment="1">
      <alignment horizontal="center" vertical="center"/>
    </xf>
    <xf numFmtId="1" fontId="15" fillId="4" borderId="10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5" xfId="0" applyFill="1" applyBorder="1"/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quotePrefix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/>
    <xf numFmtId="0" fontId="21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17" fontId="13" fillId="0" borderId="0" xfId="0" quotePrefix="1" applyNumberFormat="1" applyFont="1" applyBorder="1" applyAlignment="1">
      <alignment horizontal="center" vertical="center" wrapText="1"/>
    </xf>
    <xf numFmtId="165" fontId="22" fillId="5" borderId="0" xfId="0" applyNumberFormat="1" applyFont="1" applyFill="1" applyBorder="1" applyAlignment="1">
      <alignment horizontal="right" vertical="center"/>
    </xf>
    <xf numFmtId="0" fontId="16" fillId="5" borderId="17" xfId="0" applyFont="1" applyFill="1" applyBorder="1" applyAlignment="1">
      <alignment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right" vertical="center"/>
    </xf>
    <xf numFmtId="0" fontId="16" fillId="5" borderId="28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right" vertical="center"/>
    </xf>
    <xf numFmtId="0" fontId="16" fillId="5" borderId="29" xfId="0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5" borderId="30" xfId="0" applyFont="1" applyFill="1" applyBorder="1" applyAlignment="1">
      <alignment horizontal="right" vertical="center"/>
    </xf>
    <xf numFmtId="0" fontId="16" fillId="0" borderId="29" xfId="0" quotePrefix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6" fillId="0" borderId="37" xfId="0" quotePrefix="1" applyFont="1" applyFill="1" applyBorder="1" applyAlignment="1">
      <alignment horizontal="center" vertical="center"/>
    </xf>
    <xf numFmtId="0" fontId="16" fillId="0" borderId="38" xfId="0" quotePrefix="1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center"/>
    </xf>
    <xf numFmtId="166" fontId="12" fillId="0" borderId="0" xfId="0" quotePrefix="1" applyNumberFormat="1" applyFont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" fontId="15" fillId="4" borderId="12" xfId="0" applyNumberFormat="1" applyFont="1" applyFill="1" applyBorder="1" applyAlignment="1">
      <alignment horizontal="center"/>
    </xf>
    <xf numFmtId="165" fontId="14" fillId="0" borderId="0" xfId="0" applyNumberFormat="1" applyFont="1"/>
    <xf numFmtId="167" fontId="14" fillId="0" borderId="4" xfId="0" quotePrefix="1" applyNumberFormat="1" applyFont="1" applyFill="1" applyBorder="1" applyAlignment="1">
      <alignment horizontal="right" vertical="center"/>
    </xf>
    <xf numFmtId="167" fontId="14" fillId="0" borderId="0" xfId="0" quotePrefix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/>
    </xf>
    <xf numFmtId="1" fontId="15" fillId="4" borderId="47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67" fontId="14" fillId="0" borderId="8" xfId="0" quotePrefix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/>
    <xf numFmtId="167" fontId="14" fillId="0" borderId="12" xfId="0" quotePrefix="1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15" fillId="0" borderId="0" xfId="0" applyFont="1" applyBorder="1"/>
    <xf numFmtId="0" fontId="15" fillId="6" borderId="2" xfId="0" applyFont="1" applyFill="1" applyBorder="1" applyAlignment="1">
      <alignment horizontal="center" vertical="center"/>
    </xf>
    <xf numFmtId="0" fontId="11" fillId="0" borderId="0" xfId="0" applyFont="1"/>
    <xf numFmtId="165" fontId="14" fillId="5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14" fillId="6" borderId="0" xfId="0" applyNumberFormat="1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right" vertical="center"/>
    </xf>
    <xf numFmtId="0" fontId="18" fillId="6" borderId="26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right" vertical="center"/>
    </xf>
    <xf numFmtId="0" fontId="16" fillId="6" borderId="21" xfId="0" quotePrefix="1" applyFont="1" applyFill="1" applyBorder="1" applyAlignment="1">
      <alignment horizontal="center" vertical="center"/>
    </xf>
    <xf numFmtId="0" fontId="16" fillId="6" borderId="37" xfId="0" quotePrefix="1" applyFont="1" applyFill="1" applyBorder="1" applyAlignment="1">
      <alignment horizontal="center" vertical="center"/>
    </xf>
    <xf numFmtId="0" fontId="16" fillId="6" borderId="38" xfId="0" quotePrefix="1" applyFont="1" applyFill="1" applyBorder="1" applyAlignment="1">
      <alignment horizontal="center" vertical="center"/>
    </xf>
    <xf numFmtId="0" fontId="16" fillId="6" borderId="29" xfId="0" quotePrefix="1" applyFont="1" applyFill="1" applyBorder="1" applyAlignment="1">
      <alignment horizontal="right" vertical="center"/>
    </xf>
    <xf numFmtId="0" fontId="18" fillId="6" borderId="45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41" xfId="0" applyFont="1" applyFill="1" applyBorder="1"/>
    <xf numFmtId="0" fontId="16" fillId="6" borderId="42" xfId="0" applyFont="1" applyFill="1" applyBorder="1"/>
    <xf numFmtId="0" fontId="16" fillId="6" borderId="31" xfId="0" applyFont="1" applyFill="1" applyBorder="1" applyAlignment="1">
      <alignment horizontal="right"/>
    </xf>
    <xf numFmtId="0" fontId="18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65" fontId="22" fillId="6" borderId="0" xfId="0" applyNumberFormat="1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14" fillId="6" borderId="4" xfId="0" applyNumberFormat="1" applyFont="1" applyFill="1" applyBorder="1" applyAlignment="1">
      <alignment horizontal="right" vertical="center"/>
    </xf>
    <xf numFmtId="165" fontId="14" fillId="0" borderId="4" xfId="0" quotePrefix="1" applyNumberFormat="1" applyFont="1" applyFill="1" applyBorder="1" applyAlignment="1">
      <alignment horizontal="right" vertical="center"/>
    </xf>
    <xf numFmtId="165" fontId="14" fillId="6" borderId="4" xfId="0" quotePrefix="1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right" vertical="center"/>
    </xf>
    <xf numFmtId="165" fontId="14" fillId="0" borderId="5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vertical="center"/>
    </xf>
    <xf numFmtId="165" fontId="14" fillId="0" borderId="0" xfId="0" quotePrefix="1" applyNumberFormat="1" applyFont="1" applyFill="1" applyBorder="1" applyAlignment="1">
      <alignment horizontal="right" vertical="center"/>
    </xf>
    <xf numFmtId="165" fontId="14" fillId="6" borderId="4" xfId="0" applyNumberFormat="1" applyFont="1" applyFill="1" applyBorder="1" applyAlignment="1">
      <alignment vertical="center"/>
    </xf>
    <xf numFmtId="165" fontId="22" fillId="0" borderId="8" xfId="0" applyNumberFormat="1" applyFont="1" applyFill="1" applyBorder="1" applyAlignment="1">
      <alignment horizontal="right" vertical="center"/>
    </xf>
    <xf numFmtId="165" fontId="14" fillId="6" borderId="0" xfId="0" quotePrefix="1" applyNumberFormat="1" applyFont="1" applyFill="1" applyBorder="1" applyAlignment="1">
      <alignment horizontal="right" vertical="center"/>
    </xf>
    <xf numFmtId="165" fontId="14" fillId="6" borderId="7" xfId="0" applyNumberFormat="1" applyFont="1" applyFill="1" applyBorder="1" applyAlignment="1">
      <alignment vertical="center"/>
    </xf>
    <xf numFmtId="165" fontId="14" fillId="6" borderId="5" xfId="0" applyNumberFormat="1" applyFont="1" applyFill="1" applyBorder="1" applyAlignment="1">
      <alignment vertical="center"/>
    </xf>
    <xf numFmtId="0" fontId="14" fillId="6" borderId="5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right" vertical="center"/>
    </xf>
    <xf numFmtId="165" fontId="14" fillId="0" borderId="5" xfId="0" quotePrefix="1" applyNumberFormat="1" applyFont="1" applyFill="1" applyBorder="1" applyAlignment="1">
      <alignment horizontal="right" vertical="center"/>
    </xf>
    <xf numFmtId="165" fontId="14" fillId="0" borderId="5" xfId="0" applyNumberFormat="1" applyFont="1" applyBorder="1" applyAlignment="1">
      <alignment horizontal="right" vertical="center"/>
    </xf>
    <xf numFmtId="165" fontId="14" fillId="0" borderId="5" xfId="0" quotePrefix="1" applyNumberFormat="1" applyFont="1" applyBorder="1" applyAlignment="1">
      <alignment horizontal="right" vertical="center"/>
    </xf>
    <xf numFmtId="165" fontId="14" fillId="0" borderId="49" xfId="0" applyNumberFormat="1" applyFont="1" applyFill="1" applyBorder="1" applyAlignment="1">
      <alignment horizontal="right" vertical="center"/>
    </xf>
    <xf numFmtId="165" fontId="14" fillId="6" borderId="7" xfId="0" applyNumberFormat="1" applyFont="1" applyFill="1" applyBorder="1" applyAlignment="1">
      <alignment horizontal="right" vertical="center"/>
    </xf>
    <xf numFmtId="165" fontId="14" fillId="0" borderId="2" xfId="0" applyNumberFormat="1" applyFont="1" applyFill="1" applyBorder="1" applyAlignment="1">
      <alignment horizontal="right" vertical="center"/>
    </xf>
    <xf numFmtId="165" fontId="14" fillId="5" borderId="2" xfId="0" applyNumberFormat="1" applyFont="1" applyFill="1" applyBorder="1" applyAlignment="1">
      <alignment horizontal="right" vertical="center"/>
    </xf>
    <xf numFmtId="165" fontId="14" fillId="5" borderId="2" xfId="0" applyNumberFormat="1" applyFont="1" applyFill="1" applyBorder="1" applyAlignment="1">
      <alignment horizontal="center" vertical="center"/>
    </xf>
    <xf numFmtId="165" fontId="14" fillId="0" borderId="48" xfId="0" applyNumberFormat="1" applyFont="1" applyFill="1" applyBorder="1" applyAlignment="1">
      <alignment horizontal="right" vertical="center"/>
    </xf>
    <xf numFmtId="165" fontId="14" fillId="6" borderId="2" xfId="0" applyNumberFormat="1" applyFont="1" applyFill="1" applyBorder="1" applyAlignment="1">
      <alignment horizontal="right" vertical="center"/>
    </xf>
    <xf numFmtId="165" fontId="14" fillId="0" borderId="51" xfId="0" applyNumberFormat="1" applyFont="1" applyFill="1" applyBorder="1" applyAlignment="1">
      <alignment horizontal="right" vertical="center"/>
    </xf>
    <xf numFmtId="165" fontId="14" fillId="6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 vertical="center"/>
    </xf>
    <xf numFmtId="0" fontId="26" fillId="4" borderId="8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top" wrapText="1"/>
    </xf>
    <xf numFmtId="0" fontId="15" fillId="5" borderId="51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1" fontId="15" fillId="4" borderId="8" xfId="0" applyNumberFormat="1" applyFont="1" applyFill="1" applyBorder="1" applyAlignment="1">
      <alignment horizontal="center" vertical="center"/>
    </xf>
    <xf numFmtId="1" fontId="15" fillId="5" borderId="4" xfId="0" applyNumberFormat="1" applyFont="1" applyFill="1" applyBorder="1" applyAlignment="1">
      <alignment horizontal="center" vertical="center"/>
    </xf>
    <xf numFmtId="165" fontId="15" fillId="5" borderId="10" xfId="0" applyNumberFormat="1" applyFont="1" applyFill="1" applyBorder="1" applyAlignment="1">
      <alignment horizontal="right" vertical="center"/>
    </xf>
    <xf numFmtId="0" fontId="15" fillId="5" borderId="47" xfId="0" applyFont="1" applyFill="1" applyBorder="1" applyAlignment="1">
      <alignment horizontal="center" vertical="center"/>
    </xf>
    <xf numFmtId="165" fontId="23" fillId="5" borderId="10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center" vertical="center"/>
    </xf>
    <xf numFmtId="165" fontId="15" fillId="5" borderId="9" xfId="0" applyNumberFormat="1" applyFont="1" applyFill="1" applyBorder="1" applyAlignment="1">
      <alignment horizontal="right" vertical="center"/>
    </xf>
    <xf numFmtId="165" fontId="15" fillId="5" borderId="47" xfId="0" applyNumberFormat="1" applyFont="1" applyFill="1" applyBorder="1" applyAlignment="1">
      <alignment horizontal="right" vertical="center"/>
    </xf>
    <xf numFmtId="0" fontId="15" fillId="5" borderId="24" xfId="0" applyFont="1" applyFill="1" applyBorder="1" applyAlignment="1">
      <alignment horizontal="center" vertical="center"/>
    </xf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quotePrefix="1" applyFont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right" vertical="center"/>
    </xf>
    <xf numFmtId="165" fontId="14" fillId="0" borderId="0" xfId="0" quotePrefix="1" applyNumberFormat="1" applyFont="1" applyFill="1" applyBorder="1" applyAlignment="1">
      <alignment horizontal="right" vertical="center"/>
    </xf>
    <xf numFmtId="165" fontId="14" fillId="5" borderId="0" xfId="0" applyNumberFormat="1" applyFont="1" applyFill="1" applyBorder="1" applyAlignment="1">
      <alignment horizontal="right" vertical="center"/>
    </xf>
    <xf numFmtId="1" fontId="15" fillId="4" borderId="8" xfId="0" applyNumberFormat="1" applyFont="1" applyFill="1" applyBorder="1" applyAlignment="1">
      <alignment horizontal="center"/>
    </xf>
    <xf numFmtId="1" fontId="15" fillId="4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165" fontId="14" fillId="6" borderId="0" xfId="0" applyNumberFormat="1" applyFont="1" applyFill="1" applyBorder="1" applyAlignment="1">
      <alignment horizontal="right" vertical="center"/>
    </xf>
    <xf numFmtId="165" fontId="14" fillId="6" borderId="5" xfId="0" applyNumberFormat="1" applyFont="1" applyFill="1" applyBorder="1" applyAlignment="1">
      <alignment horizontal="right" vertical="center"/>
    </xf>
    <xf numFmtId="165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horizontal="right" vertical="center"/>
    </xf>
    <xf numFmtId="165" fontId="14" fillId="0" borderId="0" xfId="0" quotePrefix="1" applyNumberFormat="1" applyFont="1" applyBorder="1" applyAlignment="1">
      <alignment horizontal="right" vertical="center"/>
    </xf>
    <xf numFmtId="165" fontId="14" fillId="6" borderId="0" xfId="0" applyNumberFormat="1" applyFont="1" applyFill="1" applyBorder="1" applyAlignment="1">
      <alignment vertical="center"/>
    </xf>
    <xf numFmtId="165" fontId="15" fillId="5" borderId="10" xfId="0" applyNumberFormat="1" applyFont="1" applyFill="1" applyBorder="1" applyAlignment="1">
      <alignment vertical="center"/>
    </xf>
    <xf numFmtId="0" fontId="15" fillId="7" borderId="2" xfId="0" applyFont="1" applyFill="1" applyBorder="1" applyAlignment="1">
      <alignment horizontal="center" vertical="center"/>
    </xf>
    <xf numFmtId="0" fontId="14" fillId="0" borderId="0" xfId="0" applyFont="1" applyBorder="1"/>
    <xf numFmtId="0" fontId="0" fillId="0" borderId="51" xfId="0" applyBorder="1"/>
    <xf numFmtId="165" fontId="39" fillId="6" borderId="0" xfId="0" applyNumberFormat="1" applyFont="1" applyFill="1" applyBorder="1" applyAlignment="1">
      <alignment horizontal="right" vertical="center"/>
    </xf>
    <xf numFmtId="0" fontId="14" fillId="0" borderId="51" xfId="0" applyFont="1" applyBorder="1"/>
    <xf numFmtId="165" fontId="39" fillId="0" borderId="0" xfId="0" applyNumberFormat="1" applyFont="1" applyFill="1" applyBorder="1" applyAlignment="1">
      <alignment horizontal="right" vertical="center"/>
    </xf>
    <xf numFmtId="165" fontId="39" fillId="6" borderId="5" xfId="0" applyNumberFormat="1" applyFont="1" applyFill="1" applyBorder="1" applyAlignment="1">
      <alignment horizontal="right" vertical="center"/>
    </xf>
    <xf numFmtId="165" fontId="39" fillId="6" borderId="6" xfId="0" applyNumberFormat="1" applyFont="1" applyFill="1" applyBorder="1" applyAlignment="1">
      <alignment horizontal="right" vertical="center"/>
    </xf>
    <xf numFmtId="0" fontId="39" fillId="0" borderId="0" xfId="0" applyFont="1"/>
    <xf numFmtId="0" fontId="42" fillId="0" borderId="0" xfId="0" applyFont="1"/>
    <xf numFmtId="165" fontId="14" fillId="0" borderId="51" xfId="0" quotePrefix="1" applyNumberFormat="1" applyFont="1" applyBorder="1" applyAlignment="1">
      <alignment horizontal="right" vertical="center"/>
    </xf>
    <xf numFmtId="1" fontId="15" fillId="4" borderId="24" xfId="0" applyNumberFormat="1" applyFont="1" applyFill="1" applyBorder="1" applyAlignment="1">
      <alignment horizontal="center"/>
    </xf>
    <xf numFmtId="1" fontId="15" fillId="4" borderId="51" xfId="0" applyNumberFormat="1" applyFont="1" applyFill="1" applyBorder="1" applyAlignment="1">
      <alignment horizontal="center"/>
    </xf>
    <xf numFmtId="0" fontId="20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right" vertical="center"/>
    </xf>
    <xf numFmtId="167" fontId="14" fillId="6" borderId="0" xfId="0" applyNumberFormat="1" applyFont="1" applyFill="1" applyBorder="1" applyAlignment="1">
      <alignment horizontal="right" vertical="center"/>
    </xf>
    <xf numFmtId="167" fontId="14" fillId="0" borderId="49" xfId="0" applyNumberFormat="1" applyFont="1" applyFill="1" applyBorder="1" applyAlignment="1">
      <alignment horizontal="right" vertical="center"/>
    </xf>
    <xf numFmtId="167" fontId="14" fillId="6" borderId="5" xfId="0" applyNumberFormat="1" applyFont="1" applyFill="1" applyBorder="1" applyAlignment="1">
      <alignment horizontal="right" vertical="center"/>
    </xf>
    <xf numFmtId="165" fontId="14" fillId="6" borderId="6" xfId="0" applyNumberFormat="1" applyFont="1" applyFill="1" applyBorder="1" applyAlignment="1">
      <alignment horizontal="right" vertical="center"/>
    </xf>
    <xf numFmtId="165" fontId="39" fillId="0" borderId="51" xfId="0" applyNumberFormat="1" applyFont="1" applyFill="1" applyBorder="1" applyAlignment="1">
      <alignment horizontal="right" vertical="center"/>
    </xf>
    <xf numFmtId="165" fontId="39" fillId="6" borderId="51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/>
    <xf numFmtId="0" fontId="43" fillId="0" borderId="0" xfId="0" applyFont="1"/>
    <xf numFmtId="165" fontId="43" fillId="0" borderId="0" xfId="0" applyNumberFormat="1" applyFont="1"/>
    <xf numFmtId="0" fontId="15" fillId="5" borderId="0" xfId="0" applyFont="1" applyFill="1" applyBorder="1" applyAlignment="1">
      <alignment horizontal="center" vertical="center"/>
    </xf>
    <xf numFmtId="0" fontId="0" fillId="0" borderId="5" xfId="0" applyBorder="1"/>
    <xf numFmtId="1" fontId="15" fillId="4" borderId="11" xfId="0" applyNumberFormat="1" applyFont="1" applyFill="1" applyBorder="1" applyAlignment="1">
      <alignment horizontal="center" vertical="center" wrapText="1"/>
    </xf>
    <xf numFmtId="1" fontId="15" fillId="4" borderId="52" xfId="0" applyNumberFormat="1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/>
    </xf>
    <xf numFmtId="1" fontId="15" fillId="4" borderId="54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" fontId="15" fillId="4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42" fillId="0" borderId="0" xfId="0" applyFont="1" applyBorder="1"/>
    <xf numFmtId="0" fontId="40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46" xfId="0" applyFont="1" applyFill="1" applyBorder="1" applyAlignment="1">
      <alignment vertical="center"/>
    </xf>
    <xf numFmtId="0" fontId="39" fillId="0" borderId="51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vertical="center"/>
    </xf>
    <xf numFmtId="0" fontId="38" fillId="6" borderId="0" xfId="0" applyFont="1" applyFill="1" applyBorder="1" applyAlignment="1">
      <alignment vertical="center"/>
    </xf>
    <xf numFmtId="0" fontId="39" fillId="6" borderId="46" xfId="0" applyFont="1" applyFill="1" applyBorder="1" applyAlignment="1">
      <alignment vertical="center"/>
    </xf>
    <xf numFmtId="0" fontId="39" fillId="6" borderId="51" xfId="0" applyFont="1" applyFill="1" applyBorder="1" applyAlignment="1">
      <alignment horizontal="center" vertical="center"/>
    </xf>
    <xf numFmtId="0" fontId="0" fillId="0" borderId="7" xfId="0" applyBorder="1"/>
    <xf numFmtId="1" fontId="15" fillId="0" borderId="7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165" fontId="15" fillId="0" borderId="5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165" fontId="0" fillId="0" borderId="0" xfId="0" applyNumberFormat="1"/>
    <xf numFmtId="1" fontId="15" fillId="4" borderId="11" xfId="0" applyNumberFormat="1" applyFont="1" applyFill="1" applyBorder="1" applyAlignment="1">
      <alignment horizontal="center" vertical="center"/>
    </xf>
    <xf numFmtId="0" fontId="0" fillId="0" borderId="4" xfId="0" applyBorder="1"/>
    <xf numFmtId="0" fontId="40" fillId="6" borderId="7" xfId="0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vertical="center"/>
    </xf>
    <xf numFmtId="0" fontId="38" fillId="6" borderId="5" xfId="0" applyFont="1" applyFill="1" applyBorder="1" applyAlignment="1">
      <alignment vertical="center"/>
    </xf>
    <xf numFmtId="0" fontId="39" fillId="6" borderId="14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/>
    </xf>
    <xf numFmtId="1" fontId="14" fillId="0" borderId="0" xfId="0" applyNumberFormat="1" applyFont="1"/>
    <xf numFmtId="165" fontId="39" fillId="0" borderId="5" xfId="0" applyNumberFormat="1" applyFont="1" applyFill="1" applyBorder="1" applyAlignment="1">
      <alignment horizontal="right" vertical="center"/>
    </xf>
    <xf numFmtId="165" fontId="39" fillId="0" borderId="6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center" vertical="center"/>
    </xf>
    <xf numFmtId="0" fontId="41" fillId="6" borderId="5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5" fontId="22" fillId="7" borderId="0" xfId="0" applyNumberFormat="1" applyFont="1" applyFill="1" applyBorder="1" applyAlignment="1">
      <alignment horizontal="right" vertical="center"/>
    </xf>
    <xf numFmtId="165" fontId="22" fillId="0" borderId="5" xfId="0" applyNumberFormat="1" applyFont="1" applyFill="1" applyBorder="1" applyAlignment="1">
      <alignment horizontal="right" vertical="center"/>
    </xf>
    <xf numFmtId="165" fontId="14" fillId="6" borderId="12" xfId="0" applyNumberFormat="1" applyFont="1" applyFill="1" applyBorder="1" applyAlignment="1">
      <alignment horizontal="right" vertical="center"/>
    </xf>
    <xf numFmtId="165" fontId="14" fillId="6" borderId="8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center" vertical="center"/>
    </xf>
    <xf numFmtId="165" fontId="22" fillId="6" borderId="5" xfId="0" applyNumberFormat="1" applyFont="1" applyFill="1" applyBorder="1" applyAlignment="1">
      <alignment horizontal="right" vertical="center"/>
    </xf>
    <xf numFmtId="165" fontId="14" fillId="6" borderId="51" xfId="0" applyNumberFormat="1" applyFont="1" applyFill="1" applyBorder="1" applyAlignment="1">
      <alignment horizontal="right" vertical="center"/>
    </xf>
    <xf numFmtId="165" fontId="14" fillId="0" borderId="6" xfId="0" applyNumberFormat="1" applyFont="1" applyFill="1" applyBorder="1" applyAlignment="1">
      <alignment horizontal="right" vertical="center"/>
    </xf>
    <xf numFmtId="0" fontId="15" fillId="7" borderId="51" xfId="0" applyFont="1" applyFill="1" applyBorder="1" applyAlignment="1">
      <alignment horizontal="center" vertical="center"/>
    </xf>
    <xf numFmtId="165" fontId="14" fillId="0" borderId="5" xfId="0" applyNumberFormat="1" applyFont="1" applyBorder="1" applyAlignment="1">
      <alignment vertical="center"/>
    </xf>
    <xf numFmtId="1" fontId="15" fillId="4" borderId="4" xfId="0" applyNumberFormat="1" applyFont="1" applyFill="1" applyBorder="1" applyAlignment="1">
      <alignment horizontal="center"/>
    </xf>
    <xf numFmtId="165" fontId="15" fillId="5" borderId="9" xfId="0" applyNumberFormat="1" applyFont="1" applyFill="1" applyBorder="1" applyAlignment="1">
      <alignment vertical="center"/>
    </xf>
    <xf numFmtId="1" fontId="15" fillId="5" borderId="0" xfId="0" applyNumberFormat="1" applyFont="1" applyFill="1" applyBorder="1" applyAlignment="1">
      <alignment horizontal="center" vertical="center"/>
    </xf>
    <xf numFmtId="1" fontId="14" fillId="0" borderId="5" xfId="0" applyNumberFormat="1" applyFont="1" applyBorder="1"/>
    <xf numFmtId="165" fontId="15" fillId="0" borderId="3" xfId="0" applyNumberFormat="1" applyFont="1" applyFill="1" applyBorder="1" applyAlignment="1">
      <alignment horizontal="right" vertical="center"/>
    </xf>
    <xf numFmtId="165" fontId="22" fillId="0" borderId="51" xfId="0" applyNumberFormat="1" applyFont="1" applyFill="1" applyBorder="1" applyAlignment="1">
      <alignment horizontal="right" vertical="center"/>
    </xf>
    <xf numFmtId="165" fontId="14" fillId="7" borderId="0" xfId="0" applyNumberFormat="1" applyFont="1" applyFill="1" applyBorder="1" applyAlignment="1">
      <alignment horizontal="right" vertical="center"/>
    </xf>
    <xf numFmtId="165" fontId="22" fillId="6" borderId="5" xfId="0" applyNumberFormat="1" applyFont="1" applyFill="1" applyBorder="1" applyAlignment="1">
      <alignment vertical="center"/>
    </xf>
    <xf numFmtId="0" fontId="0" fillId="0" borderId="0" xfId="0"/>
    <xf numFmtId="0" fontId="62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4" fillId="6" borderId="5" xfId="0" applyFont="1" applyFill="1" applyBorder="1"/>
    <xf numFmtId="0" fontId="14" fillId="0" borderId="0" xfId="0" applyFont="1" applyAlignment="1">
      <alignment horizontal="left" vertical="top"/>
    </xf>
    <xf numFmtId="165" fontId="15" fillId="6" borderId="4" xfId="0" quotePrefix="1" applyNumberFormat="1" applyFont="1" applyFill="1" applyBorder="1" applyAlignment="1">
      <alignment horizontal="center" vertical="center"/>
    </xf>
    <xf numFmtId="165" fontId="15" fillId="6" borderId="51" xfId="0" quotePrefix="1" applyNumberFormat="1" applyFont="1" applyFill="1" applyBorder="1" applyAlignment="1">
      <alignment horizontal="center" vertical="center"/>
    </xf>
    <xf numFmtId="164" fontId="15" fillId="6" borderId="51" xfId="0" applyNumberFormat="1" applyFont="1" applyFill="1" applyBorder="1" applyAlignment="1">
      <alignment horizontal="center" vertical="center"/>
    </xf>
    <xf numFmtId="165" fontId="14" fillId="6" borderId="51" xfId="0" applyNumberFormat="1" applyFont="1" applyFill="1" applyBorder="1" applyAlignment="1">
      <alignment vertical="center"/>
    </xf>
    <xf numFmtId="165" fontId="14" fillId="0" borderId="51" xfId="0" applyNumberFormat="1" applyFont="1" applyBorder="1" applyAlignment="1">
      <alignment vertical="center"/>
    </xf>
    <xf numFmtId="164" fontId="15" fillId="7" borderId="51" xfId="0" applyNumberFormat="1" applyFont="1" applyFill="1" applyBorder="1" applyAlignment="1">
      <alignment horizontal="center" vertical="center"/>
    </xf>
    <xf numFmtId="165" fontId="22" fillId="6" borderId="51" xfId="0" applyNumberFormat="1" applyFont="1" applyFill="1" applyBorder="1" applyAlignment="1">
      <alignment horizontal="right" vertical="center"/>
    </xf>
    <xf numFmtId="165" fontId="22" fillId="6" borderId="8" xfId="0" applyNumberFormat="1" applyFont="1" applyFill="1" applyBorder="1" applyAlignment="1">
      <alignment horizontal="right" vertical="center"/>
    </xf>
    <xf numFmtId="165" fontId="22" fillId="6" borderId="24" xfId="0" applyNumberFormat="1" applyFont="1" applyFill="1" applyBorder="1" applyAlignment="1">
      <alignment horizontal="right" vertical="center"/>
    </xf>
    <xf numFmtId="0" fontId="15" fillId="6" borderId="24" xfId="0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165" fontId="14" fillId="5" borderId="0" xfId="0" applyNumberFormat="1" applyFont="1" applyFill="1" applyAlignment="1">
      <alignment horizontal="right" vertical="center"/>
    </xf>
    <xf numFmtId="165" fontId="22" fillId="5" borderId="0" xfId="0" applyNumberFormat="1" applyFont="1" applyFill="1" applyAlignment="1">
      <alignment horizontal="right" vertical="center"/>
    </xf>
    <xf numFmtId="165" fontId="22" fillId="6" borderId="0" xfId="0" applyNumberFormat="1" applyFont="1" applyFill="1" applyAlignment="1">
      <alignment horizontal="right" vertical="center"/>
    </xf>
    <xf numFmtId="165" fontId="22" fillId="0" borderId="24" xfId="0" applyNumberFormat="1" applyFont="1" applyBorder="1" applyAlignment="1">
      <alignment horizontal="right" vertical="center"/>
    </xf>
    <xf numFmtId="165" fontId="22" fillId="6" borderId="0" xfId="0" applyNumberFormat="1" applyFont="1" applyFill="1" applyAlignment="1">
      <alignment vertical="center"/>
    </xf>
    <xf numFmtId="165" fontId="14" fillId="0" borderId="64" xfId="0" applyNumberFormat="1" applyFont="1" applyFill="1" applyBorder="1" applyAlignment="1">
      <alignment horizontal="right" vertical="center"/>
    </xf>
    <xf numFmtId="1" fontId="15" fillId="0" borderId="0" xfId="0" applyNumberFormat="1" applyFont="1" applyAlignment="1">
      <alignment vertical="top"/>
    </xf>
    <xf numFmtId="1" fontId="41" fillId="6" borderId="2" xfId="0" applyNumberFormat="1" applyFont="1" applyFill="1" applyBorder="1" applyAlignment="1">
      <alignment horizontal="center" vertical="center"/>
    </xf>
    <xf numFmtId="165" fontId="40" fillId="6" borderId="0" xfId="0" applyNumberFormat="1" applyFont="1" applyFill="1" applyBorder="1" applyAlignment="1">
      <alignment horizontal="right" vertical="center"/>
    </xf>
    <xf numFmtId="165" fontId="40" fillId="6" borderId="51" xfId="0" applyNumberFormat="1" applyFont="1" applyFill="1" applyBorder="1" applyAlignment="1">
      <alignment horizontal="right" vertical="center"/>
    </xf>
    <xf numFmtId="165" fontId="15" fillId="5" borderId="1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165" fontId="14" fillId="0" borderId="51" xfId="0" applyNumberFormat="1" applyFont="1" applyBorder="1" applyAlignment="1">
      <alignment horizontal="right" vertical="center"/>
    </xf>
    <xf numFmtId="0" fontId="15" fillId="0" borderId="51" xfId="0" applyFont="1" applyBorder="1" applyAlignment="1">
      <alignment horizontal="center" vertical="center"/>
    </xf>
    <xf numFmtId="164" fontId="15" fillId="5" borderId="51" xfId="0" applyNumberFormat="1" applyFont="1" applyFill="1" applyBorder="1" applyAlignment="1">
      <alignment horizontal="center" vertical="center"/>
    </xf>
    <xf numFmtId="165" fontId="14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horizontal="right" vertic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 vertical="top"/>
    </xf>
    <xf numFmtId="0" fontId="44" fillId="0" borderId="0" xfId="0" applyFont="1"/>
    <xf numFmtId="165" fontId="44" fillId="0" borderId="0" xfId="0" applyNumberFormat="1" applyFont="1"/>
    <xf numFmtId="0" fontId="43" fillId="0" borderId="0" xfId="0" applyFont="1" applyAlignment="1">
      <alignment horizontal="center"/>
    </xf>
    <xf numFmtId="165" fontId="23" fillId="5" borderId="5" xfId="0" applyNumberFormat="1" applyFont="1" applyFill="1" applyBorder="1" applyAlignment="1">
      <alignment vertical="center"/>
    </xf>
    <xf numFmtId="165" fontId="14" fillId="0" borderId="24" xfId="0" applyNumberFormat="1" applyFont="1" applyBorder="1" applyAlignment="1">
      <alignment vertical="center"/>
    </xf>
    <xf numFmtId="165" fontId="40" fillId="0" borderId="5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/>
    </xf>
    <xf numFmtId="0" fontId="15" fillId="0" borderId="47" xfId="0" applyFont="1" applyFill="1" applyBorder="1" applyAlignment="1">
      <alignment horizontal="center" vertical="center"/>
    </xf>
    <xf numFmtId="0" fontId="39" fillId="6" borderId="75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24" xfId="0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0" fontId="14" fillId="0" borderId="51" xfId="0" applyFont="1" applyBorder="1" applyAlignment="1">
      <alignment horizontal="center"/>
    </xf>
    <xf numFmtId="0" fontId="15" fillId="6" borderId="75" xfId="0" applyFont="1" applyFill="1" applyBorder="1" applyAlignment="1">
      <alignment horizontal="center" vertical="center"/>
    </xf>
    <xf numFmtId="0" fontId="14" fillId="6" borderId="4" xfId="0" quotePrefix="1" applyFont="1" applyFill="1" applyBorder="1" applyAlignment="1">
      <alignment horizontal="center" vertical="center"/>
    </xf>
    <xf numFmtId="0" fontId="14" fillId="6" borderId="7" xfId="0" quotePrefix="1" applyFont="1" applyFill="1" applyBorder="1" applyAlignment="1">
      <alignment horizontal="center" vertical="center"/>
    </xf>
    <xf numFmtId="0" fontId="14" fillId="6" borderId="5" xfId="0" quotePrefix="1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5" fontId="14" fillId="0" borderId="75" xfId="0" applyNumberFormat="1" applyFont="1" applyBorder="1" applyAlignment="1">
      <alignment vertical="center"/>
    </xf>
    <xf numFmtId="0" fontId="15" fillId="0" borderId="75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165" fontId="14" fillId="6" borderId="75" xfId="0" applyNumberFormat="1" applyFont="1" applyFill="1" applyBorder="1" applyAlignment="1">
      <alignment vertical="center"/>
    </xf>
    <xf numFmtId="0" fontId="14" fillId="6" borderId="4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164" fontId="15" fillId="6" borderId="75" xfId="0" applyNumberFormat="1" applyFont="1" applyFill="1" applyBorder="1" applyAlignment="1">
      <alignment horizontal="center" vertical="center"/>
    </xf>
    <xf numFmtId="165" fontId="14" fillId="6" borderId="64" xfId="0" applyNumberFormat="1" applyFont="1" applyFill="1" applyBorder="1" applyAlignment="1">
      <alignment vertical="center"/>
    </xf>
    <xf numFmtId="165" fontId="15" fillId="5" borderId="9" xfId="0" applyNumberFormat="1" applyFont="1" applyFill="1" applyBorder="1" applyAlignment="1">
      <alignment horizontal="center" vertical="center"/>
    </xf>
    <xf numFmtId="165" fontId="23" fillId="5" borderId="10" xfId="0" applyNumberFormat="1" applyFont="1" applyFill="1" applyBorder="1" applyAlignment="1">
      <alignment vertical="center"/>
    </xf>
    <xf numFmtId="164" fontId="15" fillId="5" borderId="11" xfId="0" applyNumberFormat="1" applyFont="1" applyFill="1" applyBorder="1" applyAlignment="1">
      <alignment horizontal="center" vertical="center"/>
    </xf>
    <xf numFmtId="164" fontId="15" fillId="6" borderId="51" xfId="0" quotePrefix="1" applyNumberFormat="1" applyFont="1" applyFill="1" applyBorder="1" applyAlignment="1">
      <alignment horizontal="center" vertical="center"/>
    </xf>
    <xf numFmtId="0" fontId="14" fillId="6" borderId="51" xfId="0" quotePrefix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top" wrapText="1"/>
    </xf>
    <xf numFmtId="165" fontId="44" fillId="0" borderId="5" xfId="0" applyNumberFormat="1" applyFont="1" applyBorder="1"/>
    <xf numFmtId="1" fontId="15" fillId="4" borderId="0" xfId="0" applyNumberFormat="1" applyFont="1" applyFill="1" applyAlignment="1">
      <alignment horizontal="center"/>
    </xf>
    <xf numFmtId="0" fontId="0" fillId="0" borderId="75" xfId="0" applyBorder="1"/>
    <xf numFmtId="0" fontId="14" fillId="0" borderId="76" xfId="0" applyFont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64" fontId="15" fillId="0" borderId="51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5" fontId="14" fillId="7" borderId="0" xfId="0" applyNumberFormat="1" applyFont="1" applyFill="1" applyAlignment="1">
      <alignment vertical="center"/>
    </xf>
    <xf numFmtId="165" fontId="14" fillId="0" borderId="64" xfId="0" applyNumberFormat="1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6" borderId="0" xfId="0" applyFont="1" applyFill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164" fontId="15" fillId="0" borderId="75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65" fontId="15" fillId="6" borderId="0" xfId="0" quotePrefix="1" applyNumberFormat="1" applyFont="1" applyFill="1" applyAlignment="1">
      <alignment horizontal="center" vertical="center"/>
    </xf>
    <xf numFmtId="165" fontId="14" fillId="0" borderId="24" xfId="0" quotePrefix="1" applyNumberFormat="1" applyFont="1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77" xfId="0" applyFont="1" applyFill="1" applyBorder="1" applyAlignment="1">
      <alignment horizontal="center" vertical="center"/>
    </xf>
    <xf numFmtId="0" fontId="38" fillId="0" borderId="0" xfId="0" applyFont="1"/>
    <xf numFmtId="165" fontId="14" fillId="0" borderId="0" xfId="0" applyNumberFormat="1" applyFont="1" applyFill="1" applyAlignment="1">
      <alignment vertical="center"/>
    </xf>
    <xf numFmtId="165" fontId="14" fillId="0" borderId="7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right" vertical="top"/>
    </xf>
    <xf numFmtId="0" fontId="15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left" vertical="top" wrapText="1"/>
    </xf>
    <xf numFmtId="0" fontId="84" fillId="0" borderId="0" xfId="0" applyFont="1" applyAlignment="1">
      <alignment horizontal="center"/>
    </xf>
    <xf numFmtId="165" fontId="84" fillId="0" borderId="4" xfId="0" applyNumberFormat="1" applyFont="1" applyFill="1" applyBorder="1" applyAlignment="1">
      <alignment horizontal="right" vertical="center"/>
    </xf>
    <xf numFmtId="165" fontId="84" fillId="0" borderId="0" xfId="0" applyNumberFormat="1" applyFont="1" applyFill="1" applyBorder="1" applyAlignment="1">
      <alignment horizontal="right" vertical="center"/>
    </xf>
    <xf numFmtId="0" fontId="84" fillId="0" borderId="0" xfId="0" applyFont="1"/>
    <xf numFmtId="1" fontId="15" fillId="4" borderId="75" xfId="0" applyNumberFormat="1" applyFont="1" applyFill="1" applyBorder="1" applyAlignment="1">
      <alignment horizontal="center" vertical="center"/>
    </xf>
    <xf numFmtId="165" fontId="14" fillId="6" borderId="75" xfId="0" applyNumberFormat="1" applyFont="1" applyFill="1" applyBorder="1" applyAlignment="1">
      <alignment horizontal="right" vertical="center"/>
    </xf>
    <xf numFmtId="165" fontId="23" fillId="5" borderId="5" xfId="0" applyNumberFormat="1" applyFont="1" applyFill="1" applyBorder="1" applyAlignment="1">
      <alignment horizontal="right" vertical="center"/>
    </xf>
    <xf numFmtId="165" fontId="14" fillId="0" borderId="8" xfId="0" applyNumberFormat="1" applyFont="1" applyBorder="1" applyAlignment="1">
      <alignment horizontal="right" vertical="center"/>
    </xf>
    <xf numFmtId="0" fontId="41" fillId="0" borderId="2" xfId="0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167" fontId="22" fillId="6" borderId="0" xfId="0" applyNumberFormat="1" applyFont="1" applyFill="1" applyAlignment="1">
      <alignment horizontal="right" vertical="center"/>
    </xf>
    <xf numFmtId="165" fontId="14" fillId="0" borderId="7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top" wrapText="1"/>
    </xf>
    <xf numFmtId="165" fontId="22" fillId="6" borderId="75" xfId="0" applyNumberFormat="1" applyFont="1" applyFill="1" applyBorder="1" applyAlignment="1">
      <alignment horizontal="right" vertical="center"/>
    </xf>
    <xf numFmtId="165" fontId="22" fillId="0" borderId="75" xfId="0" applyNumberFormat="1" applyFont="1" applyFill="1" applyBorder="1" applyAlignment="1">
      <alignment horizontal="right" vertical="center"/>
    </xf>
    <xf numFmtId="1" fontId="14" fillId="0" borderId="0" xfId="0" applyNumberFormat="1" applyFont="1" applyBorder="1"/>
    <xf numFmtId="165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5" fontId="14" fillId="6" borderId="64" xfId="0" applyNumberFormat="1" applyFont="1" applyFill="1" applyBorder="1" applyAlignment="1">
      <alignment horizontal="right" vertical="center"/>
    </xf>
    <xf numFmtId="165" fontId="22" fillId="7" borderId="24" xfId="0" applyNumberFormat="1" applyFont="1" applyFill="1" applyBorder="1" applyAlignment="1">
      <alignment horizontal="right" vertical="center"/>
    </xf>
    <xf numFmtId="1" fontId="15" fillId="5" borderId="3" xfId="0" applyNumberFormat="1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vertical="center"/>
    </xf>
    <xf numFmtId="1" fontId="15" fillId="4" borderId="0" xfId="0" applyNumberFormat="1" applyFont="1" applyFill="1" applyBorder="1" applyAlignment="1">
      <alignment horizontal="center"/>
    </xf>
    <xf numFmtId="165" fontId="15" fillId="5" borderId="5" xfId="0" applyNumberFormat="1" applyFont="1" applyFill="1" applyBorder="1" applyAlignment="1">
      <alignment vertical="center"/>
    </xf>
    <xf numFmtId="1" fontId="15" fillId="4" borderId="75" xfId="0" applyNumberFormat="1" applyFont="1" applyFill="1" applyBorder="1" applyAlignment="1">
      <alignment horizontal="center"/>
    </xf>
    <xf numFmtId="165" fontId="14" fillId="0" borderId="49" xfId="0" applyNumberFormat="1" applyFont="1" applyBorder="1" applyAlignment="1">
      <alignment vertical="center"/>
    </xf>
    <xf numFmtId="165" fontId="14" fillId="6" borderId="49" xfId="0" applyNumberFormat="1" applyFont="1" applyFill="1" applyBorder="1" applyAlignment="1">
      <alignment horizontal="right" vertical="center"/>
    </xf>
    <xf numFmtId="165" fontId="14" fillId="6" borderId="24" xfId="0" applyNumberFormat="1" applyFont="1" applyFill="1" applyBorder="1" applyAlignment="1">
      <alignment horizontal="right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right" vertical="center"/>
    </xf>
    <xf numFmtId="165" fontId="15" fillId="5" borderId="2" xfId="0" applyNumberFormat="1" applyFont="1" applyFill="1" applyBorder="1" applyAlignment="1">
      <alignment horizontal="right" vertical="center"/>
    </xf>
    <xf numFmtId="165" fontId="15" fillId="6" borderId="2" xfId="0" applyNumberFormat="1" applyFont="1" applyFill="1" applyBorder="1" applyAlignment="1">
      <alignment horizontal="right" vertical="center"/>
    </xf>
    <xf numFmtId="165" fontId="15" fillId="6" borderId="1" xfId="0" applyNumberFormat="1" applyFont="1" applyFill="1" applyBorder="1" applyAlignment="1">
      <alignment horizontal="right" vertical="center"/>
    </xf>
    <xf numFmtId="165" fontId="15" fillId="6" borderId="3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5" fontId="14" fillId="0" borderId="51" xfId="0" quotePrefix="1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4" fillId="0" borderId="5" xfId="0" applyFont="1" applyFill="1" applyBorder="1"/>
    <xf numFmtId="0" fontId="22" fillId="0" borderId="5" xfId="0" applyFont="1" applyFill="1" applyBorder="1"/>
    <xf numFmtId="0" fontId="22" fillId="0" borderId="75" xfId="0" applyFont="1" applyFill="1" applyBorder="1"/>
    <xf numFmtId="0" fontId="15" fillId="0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165" fontId="39" fillId="0" borderId="75" xfId="0" applyNumberFormat="1" applyFont="1" applyFill="1" applyBorder="1" applyAlignment="1">
      <alignment horizontal="right" vertical="center"/>
    </xf>
    <xf numFmtId="3" fontId="61" fillId="6" borderId="0" xfId="0" applyNumberFormat="1" applyFont="1" applyFill="1" applyAlignment="1">
      <alignment horizontal="right" vertical="center" shrinkToFit="1"/>
    </xf>
    <xf numFmtId="3" fontId="61" fillId="6" borderId="0" xfId="0" applyNumberFormat="1" applyFont="1" applyFill="1" applyBorder="1" applyAlignment="1">
      <alignment horizontal="right" vertical="center" shrinkToFit="1"/>
    </xf>
    <xf numFmtId="3" fontId="61" fillId="6" borderId="51" xfId="0" applyNumberFormat="1" applyFont="1" applyFill="1" applyBorder="1" applyAlignment="1">
      <alignment horizontal="right" vertical="center" shrinkToFit="1"/>
    </xf>
    <xf numFmtId="165" fontId="14" fillId="6" borderId="10" xfId="0" applyNumberFormat="1" applyFont="1" applyFill="1" applyBorder="1" applyAlignment="1">
      <alignment vertical="center"/>
    </xf>
    <xf numFmtId="165" fontId="15" fillId="0" borderId="4" xfId="0" quotePrefix="1" applyNumberFormat="1" applyFont="1" applyFill="1" applyBorder="1" applyAlignment="1">
      <alignment horizontal="center" vertical="center"/>
    </xf>
    <xf numFmtId="165" fontId="15" fillId="0" borderId="0" xfId="0" quotePrefix="1" applyNumberFormat="1" applyFont="1" applyFill="1" applyAlignment="1">
      <alignment horizontal="center" vertical="center"/>
    </xf>
    <xf numFmtId="165" fontId="22" fillId="0" borderId="0" xfId="0" applyNumberFormat="1" applyFont="1" applyFill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165" fontId="14" fillId="0" borderId="51" xfId="0" applyNumberFormat="1" applyFont="1" applyFill="1" applyBorder="1" applyAlignment="1">
      <alignment vertical="center"/>
    </xf>
    <xf numFmtId="164" fontId="15" fillId="0" borderId="51" xfId="0" quotePrefix="1" applyNumberFormat="1" applyFont="1" applyFill="1" applyBorder="1" applyAlignment="1">
      <alignment horizontal="center" vertical="center"/>
    </xf>
    <xf numFmtId="165" fontId="15" fillId="0" borderId="51" xfId="0" quotePrefix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5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vertical="center"/>
    </xf>
    <xf numFmtId="165" fontId="22" fillId="0" borderId="5" xfId="0" applyNumberFormat="1" applyFont="1" applyFill="1" applyBorder="1" applyAlignment="1">
      <alignment vertical="center"/>
    </xf>
    <xf numFmtId="165" fontId="22" fillId="0" borderId="75" xfId="0" applyNumberFormat="1" applyFont="1" applyFill="1" applyBorder="1" applyAlignment="1">
      <alignment vertical="center"/>
    </xf>
    <xf numFmtId="164" fontId="15" fillId="0" borderId="75" xfId="0" applyNumberFormat="1" applyFont="1" applyFill="1" applyBorder="1" applyAlignment="1">
      <alignment horizontal="center" vertical="center"/>
    </xf>
    <xf numFmtId="0" fontId="0" fillId="0" borderId="7" xfId="0" applyFill="1" applyBorder="1"/>
    <xf numFmtId="165" fontId="22" fillId="0" borderId="6" xfId="0" applyNumberFormat="1" applyFont="1" applyFill="1" applyBorder="1" applyAlignment="1">
      <alignment horizontal="right" vertical="center"/>
    </xf>
    <xf numFmtId="0" fontId="41" fillId="0" borderId="0" xfId="0" applyFont="1"/>
    <xf numFmtId="0" fontId="14" fillId="6" borderId="75" xfId="0" applyFont="1" applyFill="1" applyBorder="1" applyAlignment="1">
      <alignment horizontal="center" vertical="center"/>
    </xf>
    <xf numFmtId="165" fontId="15" fillId="5" borderId="78" xfId="0" applyNumberFormat="1" applyFont="1" applyFill="1" applyBorder="1" applyAlignment="1">
      <alignment horizontal="right" vertical="center"/>
    </xf>
    <xf numFmtId="165" fontId="15" fillId="5" borderId="79" xfId="0" applyNumberFormat="1" applyFont="1" applyFill="1" applyBorder="1" applyAlignment="1">
      <alignment horizontal="right" vertical="center"/>
    </xf>
    <xf numFmtId="165" fontId="23" fillId="5" borderId="79" xfId="0" applyNumberFormat="1" applyFont="1" applyFill="1" applyBorder="1" applyAlignment="1">
      <alignment horizontal="right" vertical="center"/>
    </xf>
    <xf numFmtId="0" fontId="0" fillId="6" borderId="4" xfId="0" applyFill="1" applyBorder="1"/>
    <xf numFmtId="0" fontId="0" fillId="6" borderId="0" xfId="0" applyFill="1" applyBorder="1"/>
    <xf numFmtId="165" fontId="22" fillId="6" borderId="0" xfId="0" quotePrefix="1" applyNumberFormat="1" applyFont="1" applyFill="1" applyBorder="1" applyAlignment="1">
      <alignment horizontal="right" vertical="center"/>
    </xf>
    <xf numFmtId="165" fontId="14" fillId="6" borderId="51" xfId="0" quotePrefix="1" applyNumberFormat="1" applyFont="1" applyFill="1" applyBorder="1" applyAlignment="1">
      <alignment horizontal="right" vertical="center"/>
    </xf>
    <xf numFmtId="165" fontId="22" fillId="0" borderId="24" xfId="0" applyNumberFormat="1" applyFont="1" applyFill="1" applyBorder="1" applyAlignment="1">
      <alignment horizontal="right" vertical="center"/>
    </xf>
    <xf numFmtId="0" fontId="14" fillId="6" borderId="51" xfId="0" applyFont="1" applyFill="1" applyBorder="1"/>
    <xf numFmtId="165" fontId="14" fillId="0" borderId="2" xfId="0" applyNumberFormat="1" applyFont="1" applyBorder="1" applyAlignment="1">
      <alignment horizontal="center" vertical="center"/>
    </xf>
    <xf numFmtId="165" fontId="14" fillId="6" borderId="2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165" fontId="15" fillId="5" borderId="80" xfId="0" applyNumberFormat="1" applyFont="1" applyFill="1" applyBorder="1" applyAlignment="1">
      <alignment vertical="center"/>
    </xf>
    <xf numFmtId="165" fontId="15" fillId="5" borderId="79" xfId="0" applyNumberFormat="1" applyFont="1" applyFill="1" applyBorder="1" applyAlignment="1">
      <alignment vertical="center"/>
    </xf>
    <xf numFmtId="165" fontId="15" fillId="5" borderId="78" xfId="0" applyNumberFormat="1" applyFont="1" applyFill="1" applyBorder="1" applyAlignment="1">
      <alignment vertical="center"/>
    </xf>
    <xf numFmtId="165" fontId="23" fillId="5" borderId="78" xfId="0" applyNumberFormat="1" applyFont="1" applyFill="1" applyBorder="1" applyAlignment="1">
      <alignment vertical="center"/>
    </xf>
    <xf numFmtId="165" fontId="23" fillId="5" borderId="79" xfId="0" applyNumberFormat="1" applyFont="1" applyFill="1" applyBorder="1" applyAlignment="1">
      <alignment vertical="center"/>
    </xf>
    <xf numFmtId="165" fontId="22" fillId="0" borderId="0" xfId="23" applyNumberFormat="1" applyFont="1" applyFill="1" applyBorder="1" applyAlignment="1">
      <alignment horizontal="right" vertical="center"/>
    </xf>
    <xf numFmtId="165" fontId="14" fillId="6" borderId="0" xfId="23" applyNumberFormat="1" applyFont="1" applyFill="1" applyBorder="1" applyAlignment="1">
      <alignment horizontal="right" vertical="center"/>
    </xf>
    <xf numFmtId="165" fontId="22" fillId="6" borderId="0" xfId="23" applyNumberFormat="1" applyFont="1" applyFill="1" applyBorder="1" applyAlignment="1">
      <alignment horizontal="right" vertical="center"/>
    </xf>
    <xf numFmtId="165" fontId="14" fillId="0" borderId="0" xfId="23" applyNumberFormat="1" applyFont="1" applyFill="1" applyBorder="1" applyAlignment="1">
      <alignment horizontal="right" vertical="center"/>
    </xf>
    <xf numFmtId="165" fontId="14" fillId="0" borderId="5" xfId="23" applyNumberFormat="1" applyFont="1" applyFill="1" applyBorder="1" applyAlignment="1">
      <alignment horizontal="right" vertical="center"/>
    </xf>
    <xf numFmtId="165" fontId="14" fillId="6" borderId="5" xfId="23" applyNumberFormat="1" applyFont="1" applyFill="1" applyBorder="1" applyAlignment="1">
      <alignment horizontal="right" vertical="center"/>
    </xf>
    <xf numFmtId="165" fontId="39" fillId="0" borderId="0" xfId="23" applyNumberFormat="1" applyFont="1" applyFill="1" applyBorder="1" applyAlignment="1">
      <alignment horizontal="right" vertical="center"/>
    </xf>
    <xf numFmtId="165" fontId="22" fillId="6" borderId="0" xfId="23" applyNumberFormat="1" applyFont="1" applyFill="1" applyAlignment="1">
      <alignment horizontal="right" vertical="center"/>
    </xf>
    <xf numFmtId="0" fontId="20" fillId="0" borderId="0" xfId="0" applyFont="1" applyAlignment="1">
      <alignment vertical="top" wrapText="1"/>
    </xf>
    <xf numFmtId="0" fontId="15" fillId="0" borderId="8" xfId="0" applyFont="1" applyBorder="1" applyAlignment="1">
      <alignment horizontal="left" vertical="top" wrapText="1"/>
    </xf>
    <xf numFmtId="165" fontId="39" fillId="6" borderId="4" xfId="0" applyNumberFormat="1" applyFont="1" applyFill="1" applyBorder="1" applyAlignment="1">
      <alignment vertical="center"/>
    </xf>
    <xf numFmtId="165" fontId="39" fillId="6" borderId="0" xfId="0" applyNumberFormat="1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51" xfId="0" quotePrefix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6" borderId="0" xfId="0" quotePrefix="1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51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85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quotePrefix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left" wrapText="1"/>
    </xf>
    <xf numFmtId="0" fontId="20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164" fontId="17" fillId="5" borderId="10" xfId="0" applyNumberFormat="1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17" fillId="0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5" fontId="39" fillId="6" borderId="4" xfId="0" applyNumberFormat="1" applyFont="1" applyFill="1" applyBorder="1" applyAlignment="1">
      <alignment horizontal="center" vertical="center"/>
    </xf>
    <xf numFmtId="165" fontId="39" fillId="6" borderId="0" xfId="0" applyNumberFormat="1" applyFont="1" applyFill="1" applyBorder="1" applyAlignment="1">
      <alignment horizontal="center" vertical="center"/>
    </xf>
    <xf numFmtId="165" fontId="39" fillId="0" borderId="12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horizontal="center" vertical="center"/>
    </xf>
    <xf numFmtId="165" fontId="39" fillId="0" borderId="24" xfId="0" applyNumberFormat="1" applyFont="1" applyFill="1" applyBorder="1" applyAlignment="1">
      <alignment horizontal="center" vertical="center"/>
    </xf>
    <xf numFmtId="165" fontId="39" fillId="0" borderId="4" xfId="0" applyNumberFormat="1" applyFont="1" applyFill="1" applyBorder="1" applyAlignment="1">
      <alignment horizontal="center" vertical="center"/>
    </xf>
    <xf numFmtId="165" fontId="39" fillId="0" borderId="0" xfId="0" applyNumberFormat="1" applyFont="1" applyFill="1" applyBorder="1" applyAlignment="1">
      <alignment horizontal="center" vertical="center"/>
    </xf>
    <xf numFmtId="165" fontId="39" fillId="0" borderId="51" xfId="0" applyNumberFormat="1" applyFont="1" applyFill="1" applyBorder="1" applyAlignment="1">
      <alignment horizontal="center" vertical="center"/>
    </xf>
    <xf numFmtId="165" fontId="39" fillId="6" borderId="5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165" fontId="83" fillId="0" borderId="5" xfId="0" applyNumberFormat="1" applyFont="1" applyBorder="1" applyAlignment="1">
      <alignment horizontal="center"/>
    </xf>
    <xf numFmtId="1" fontId="15" fillId="4" borderId="24" xfId="0" applyNumberFormat="1" applyFont="1" applyFill="1" applyBorder="1" applyAlignment="1">
      <alignment horizontal="center" wrapText="1"/>
    </xf>
    <xf numFmtId="1" fontId="15" fillId="4" borderId="51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7" fillId="0" borderId="0" xfId="0" quotePrefix="1" applyFont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21" fillId="4" borderId="8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/>
    <xf numFmtId="0" fontId="21" fillId="4" borderId="5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center"/>
    </xf>
    <xf numFmtId="0" fontId="41" fillId="0" borderId="8" xfId="0" applyFont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75" xfId="0" applyFont="1" applyFill="1" applyBorder="1" applyAlignment="1">
      <alignment horizontal="center" vertical="center"/>
    </xf>
  </cellXfs>
  <cellStyles count="186">
    <cellStyle name="20% - Accent1" xfId="44" builtinId="30" customBuiltin="1"/>
    <cellStyle name="20% - Accent1 2" xfId="72" xr:uid="{E71BF43D-7B88-45D3-B314-49EF3F099BE4}"/>
    <cellStyle name="20% - Accent1 2 2" xfId="168" xr:uid="{AAE1DF0D-4043-4513-987D-07885DC2C3DA}"/>
    <cellStyle name="20% - Accent1 3" xfId="153" xr:uid="{3DC713A9-3808-4DF3-A363-261EBB401045}"/>
    <cellStyle name="20% - Accent2" xfId="48" builtinId="34" customBuiltin="1"/>
    <cellStyle name="20% - Accent2 2" xfId="75" xr:uid="{1AF960C8-21BD-4A42-B252-FFFFA654B393}"/>
    <cellStyle name="20% - Accent2 2 2" xfId="171" xr:uid="{FCC8708C-4473-4FE9-AC5C-A55172A848E7}"/>
    <cellStyle name="20% - Accent2 3" xfId="155" xr:uid="{EC7AAD4B-C24E-43D1-8EA2-F84D5D66C3F2}"/>
    <cellStyle name="20% - Accent3" xfId="52" builtinId="38" customBuiltin="1"/>
    <cellStyle name="20% - Accent3 2" xfId="78" xr:uid="{30DB90C6-584A-47BC-8B0B-374BA5C53BED}"/>
    <cellStyle name="20% - Accent3 2 2" xfId="174" xr:uid="{9DE0781D-28E5-4748-B1F2-A0908C89F29F}"/>
    <cellStyle name="20% - Accent3 3" xfId="157" xr:uid="{CE7E7761-8E21-4D57-BD1B-2D921C2C6CE8}"/>
    <cellStyle name="20% - Accent4" xfId="56" builtinId="42" customBuiltin="1"/>
    <cellStyle name="20% - Accent4 2" xfId="81" xr:uid="{EF9BB533-89C6-4A3A-AC09-9D82A4F40083}"/>
    <cellStyle name="20% - Accent4 2 2" xfId="177" xr:uid="{CD33CC9B-DC19-482A-BE27-C0C39867C2FE}"/>
    <cellStyle name="20% - Accent4 3" xfId="159" xr:uid="{2F95A445-10A1-4A7B-9937-2EAE4556CA30}"/>
    <cellStyle name="20% - Accent5" xfId="60" builtinId="46" customBuiltin="1"/>
    <cellStyle name="20% - Accent5 2" xfId="84" xr:uid="{F57B3FBC-953B-4547-9829-047F3B396F57}"/>
    <cellStyle name="20% - Accent5 2 2" xfId="180" xr:uid="{B66696F3-5961-4831-B628-417A060C226E}"/>
    <cellStyle name="20% - Accent5 3" xfId="161" xr:uid="{E0C1A4AD-5CBA-4053-8328-650D3EF73978}"/>
    <cellStyle name="20% - Accent6" xfId="64" builtinId="50" customBuiltin="1"/>
    <cellStyle name="20% - Accent6 2" xfId="87" xr:uid="{1F21CB52-4F6B-44C1-BB88-3317DE64BB59}"/>
    <cellStyle name="20% - Accent6 2 2" xfId="183" xr:uid="{D919C6F8-A4EF-4FC6-9D82-C69B41C37479}"/>
    <cellStyle name="20% - Accent6 3" xfId="163" xr:uid="{0F08F66E-76F4-4A10-817C-A6B649B40A07}"/>
    <cellStyle name="20% - Akzent1 2" xfId="90" xr:uid="{C69CF038-58BF-4EA8-A521-50D639B7B66B}"/>
    <cellStyle name="20% - Akzent2 2" xfId="91" xr:uid="{A25D5984-1B9F-4D7B-B556-B85F57FC9806}"/>
    <cellStyle name="20% - Akzent3 2" xfId="92" xr:uid="{3FE48C99-C2F9-4F38-B803-932FF20D12D9}"/>
    <cellStyle name="20% - Akzent4 2" xfId="93" xr:uid="{E3D68DFD-00DB-4FDF-8CC4-EDC25AA7AC8A}"/>
    <cellStyle name="20% - Akzent5 2" xfId="94" xr:uid="{034A07B9-5C8F-4800-864F-6EAF79AE7E01}"/>
    <cellStyle name="20% - Akzent6 2" xfId="95" xr:uid="{1B07DC38-C6C2-4C7B-BC71-8F8089C6F20F}"/>
    <cellStyle name="40% - Accent1" xfId="45" builtinId="31" customBuiltin="1"/>
    <cellStyle name="40% - Accent1 2" xfId="73" xr:uid="{91542C22-D3ED-4CDC-BDD9-918C6CC88BD4}"/>
    <cellStyle name="40% - Accent1 2 2" xfId="169" xr:uid="{FFA9FFA4-E45E-4468-98B7-F54EAC5F4633}"/>
    <cellStyle name="40% - Accent1 3" xfId="154" xr:uid="{58934C03-F15C-42CD-8B1A-8C308AD91037}"/>
    <cellStyle name="40% - Accent2" xfId="49" builtinId="35" customBuiltin="1"/>
    <cellStyle name="40% - Accent2 2" xfId="76" xr:uid="{9753F23F-148A-48EE-84D1-2B30941EDDF6}"/>
    <cellStyle name="40% - Accent2 2 2" xfId="172" xr:uid="{3985EF2A-754C-42BE-BD9F-59C3B6DEA9A6}"/>
    <cellStyle name="40% - Accent2 3" xfId="156" xr:uid="{A1579C48-66C3-4A5D-B00C-59C3AB5D0D09}"/>
    <cellStyle name="40% - Accent3" xfId="53" builtinId="39" customBuiltin="1"/>
    <cellStyle name="40% - Accent3 2" xfId="79" xr:uid="{1C185F2A-5E87-4E5D-82E8-54A6EBE85884}"/>
    <cellStyle name="40% - Accent3 2 2" xfId="175" xr:uid="{E94221B3-8B36-491F-A73E-0A8C9833EA23}"/>
    <cellStyle name="40% - Accent3 3" xfId="158" xr:uid="{5A39CE2A-D55A-403D-B61E-EA4F434F0631}"/>
    <cellStyle name="40% - Accent4" xfId="57" builtinId="43" customBuiltin="1"/>
    <cellStyle name="40% - Accent4 2" xfId="82" xr:uid="{9B6EDA35-AAE2-4B02-9052-00FD23553454}"/>
    <cellStyle name="40% - Accent4 2 2" xfId="178" xr:uid="{D009252A-20D9-46B4-953C-7AC5CB227013}"/>
    <cellStyle name="40% - Accent4 3" xfId="160" xr:uid="{CFAE9697-9BD4-4221-9676-4098D5AD3B6D}"/>
    <cellStyle name="40% - Accent5" xfId="61" builtinId="47" customBuiltin="1"/>
    <cellStyle name="40% - Accent5 2" xfId="85" xr:uid="{93ECB54A-E42E-4ACC-8831-DE01FF318108}"/>
    <cellStyle name="40% - Accent5 2 2" xfId="181" xr:uid="{68819543-C505-4E8C-BF92-8E9A6EB4E2E6}"/>
    <cellStyle name="40% - Accent5 3" xfId="162" xr:uid="{D0C30A70-B639-49ED-9A1A-CC8D479071F7}"/>
    <cellStyle name="40% - Accent6" xfId="65" builtinId="51" customBuiltin="1"/>
    <cellStyle name="40% - Accent6 2" xfId="88" xr:uid="{9ED70CDF-CB62-4998-9265-8B5D1A885A8D}"/>
    <cellStyle name="40% - Accent6 2 2" xfId="184" xr:uid="{9AE195D4-D63B-41FA-8AD0-03F6D6879C00}"/>
    <cellStyle name="40% - Accent6 3" xfId="164" xr:uid="{1450271A-F64A-46AB-AA82-BEFE3D87BBAD}"/>
    <cellStyle name="40% - Akzent1 2" xfId="96" xr:uid="{F143FF51-DAAD-4F62-A902-606E712CEF86}"/>
    <cellStyle name="40% - Akzent2 2" xfId="97" xr:uid="{61B063E9-5960-4A65-ABE1-6C6E2E05A726}"/>
    <cellStyle name="40% - Akzent3 2" xfId="98" xr:uid="{8C8E6EDC-B858-41F8-9394-1CE7810B9859}"/>
    <cellStyle name="40% - Akzent4 2" xfId="99" xr:uid="{FA2E4C7B-5574-4441-B3D5-DD7D44BA37AE}"/>
    <cellStyle name="40% - Akzent5 2" xfId="100" xr:uid="{28D61967-B4F6-4E28-9E87-63570AA12C2D}"/>
    <cellStyle name="40% - Akzent6 2" xfId="101" xr:uid="{BAC875A1-F1C3-4F40-882D-58C5A300377F}"/>
    <cellStyle name="60% - Accent1" xfId="46" builtinId="32" customBuiltin="1"/>
    <cellStyle name="60% - Accent1 2" xfId="74" xr:uid="{51E87E38-30B5-4B7D-998F-FC7E0AF9A684}"/>
    <cellStyle name="60% - Accent1 2 2" xfId="170" xr:uid="{6834A7D2-D303-4E31-8A99-11AF2816FE97}"/>
    <cellStyle name="60% - Accent2" xfId="50" builtinId="36" customBuiltin="1"/>
    <cellStyle name="60% - Accent2 2" xfId="77" xr:uid="{565A4D93-D178-4290-8B0E-50712EF2C383}"/>
    <cellStyle name="60% - Accent2 2 2" xfId="173" xr:uid="{AAB358AC-4028-4165-A731-B951330865EC}"/>
    <cellStyle name="60% - Accent3" xfId="54" builtinId="40" customBuiltin="1"/>
    <cellStyle name="60% - Accent3 2" xfId="80" xr:uid="{5E81186B-137C-4B85-873F-4103100E876A}"/>
    <cellStyle name="60% - Accent3 2 2" xfId="176" xr:uid="{7B8E7D1A-C0FD-4A33-AB9F-7929F24585CA}"/>
    <cellStyle name="60% - Accent4" xfId="58" builtinId="44" customBuiltin="1"/>
    <cellStyle name="60% - Accent4 2" xfId="83" xr:uid="{882C9CF2-F153-463B-B393-8E803E9B4C55}"/>
    <cellStyle name="60% - Accent4 2 2" xfId="179" xr:uid="{6D5922A5-8F86-4AE3-9CD9-B1AB3B034168}"/>
    <cellStyle name="60% - Accent5" xfId="62" builtinId="48" customBuiltin="1"/>
    <cellStyle name="60% - Accent5 2" xfId="86" xr:uid="{2B3B68CF-2F0F-4781-8F16-8A5B12B182CB}"/>
    <cellStyle name="60% - Accent5 2 2" xfId="182" xr:uid="{3ACA214D-C9B1-4B23-9ED0-269368F56294}"/>
    <cellStyle name="60% - Accent6" xfId="66" builtinId="52" customBuiltin="1"/>
    <cellStyle name="60% - Accent6 2" xfId="89" xr:uid="{6ACD66D6-B1BC-4889-9026-5DE28F315BD8}"/>
    <cellStyle name="60% - Accent6 2 2" xfId="185" xr:uid="{13F0EF38-F761-4549-9AB4-1133604212E8}"/>
    <cellStyle name="60% - Akzent1 2" xfId="102" xr:uid="{7F3A68B8-85F3-4300-A4EB-ADF00BA2F258}"/>
    <cellStyle name="60% - Akzent2 2" xfId="103" xr:uid="{4E5DC209-1D8B-48B2-8447-86635B9E9AD8}"/>
    <cellStyle name="60% - Akzent3 2" xfId="104" xr:uid="{068EA45D-4CC2-4B02-BB87-7C4F8FAA463F}"/>
    <cellStyle name="60% - Akzent4 2" xfId="105" xr:uid="{C5AB62EB-7CF4-408B-B925-F70072AFB32D}"/>
    <cellStyle name="60% - Akzent5 2" xfId="106" xr:uid="{4E087215-CC80-42A2-A1CA-C497875A46D5}"/>
    <cellStyle name="60% - Akzent6 2" xfId="107" xr:uid="{B8D12767-305F-4EF3-B2B3-8A8DE31AFB04}"/>
    <cellStyle name="Accent1" xfId="43" builtinId="29" customBuiltin="1"/>
    <cellStyle name="Accent2" xfId="47" builtinId="33" customBuiltin="1"/>
    <cellStyle name="Accent3" xfId="51" builtinId="37" customBuiltin="1"/>
    <cellStyle name="Accent4" xfId="55" builtinId="41" customBuiltin="1"/>
    <cellStyle name="Accent5" xfId="59" builtinId="45" customBuiltin="1"/>
    <cellStyle name="Accent6" xfId="63" builtinId="49" customBuiltin="1"/>
    <cellStyle name="Akzent1 2" xfId="108" xr:uid="{2719DFE6-BCAC-4A41-A02C-A69E5AD95DB1}"/>
    <cellStyle name="Akzent2 2" xfId="109" xr:uid="{D5541AEC-EF9F-4764-8A53-4CC6706F642D}"/>
    <cellStyle name="Akzent3 2" xfId="110" xr:uid="{2C223A6C-243D-4FB5-B48C-88008AA77396}"/>
    <cellStyle name="Akzent4 2" xfId="111" xr:uid="{E4D0909A-1254-45DA-87A6-F33CBB1F439A}"/>
    <cellStyle name="Akzent5 2" xfId="112" xr:uid="{DDC5FBC9-087F-4ED5-ADC9-276D9EBAF636}"/>
    <cellStyle name="Akzent6 2" xfId="113" xr:uid="{C70A1EB8-BE38-4FF0-84F6-AF9A226FD199}"/>
    <cellStyle name="Ausgabe 2" xfId="114" xr:uid="{876CDE5F-E1A0-46E0-979D-1CC78F0448CF}"/>
    <cellStyle name="Bad" xfId="33" builtinId="27" customBuiltin="1"/>
    <cellStyle name="Berechnung 2" xfId="115" xr:uid="{4A110296-D0E4-467C-B5A8-2E16EA62E739}"/>
    <cellStyle name="Calculation" xfId="37" builtinId="22" customBuiltin="1"/>
    <cellStyle name="Check Cell" xfId="39" builtinId="23" customBuiltin="1"/>
    <cellStyle name="Comma 2" xfId="24" xr:uid="{00000000-0005-0000-0000-00001B000000}"/>
    <cellStyle name="Comma 2 2" xfId="150" xr:uid="{C1EDA95C-56B4-4E20-8CC5-5C511508BA96}"/>
    <cellStyle name="Eingabe 2" xfId="116" xr:uid="{E367C811-1F9D-4F39-8E0D-BA8F67C069ED}"/>
    <cellStyle name="Ergebnis 2" xfId="117" xr:uid="{96DCA216-B98E-41B7-B61A-8932BBC393AE}"/>
    <cellStyle name="Erklärender Text 2" xfId="118" xr:uid="{129AC138-FC90-4E58-A55E-1C5F14008FC1}"/>
    <cellStyle name="Explanatory Text" xfId="41" builtinId="53" customBuiltin="1"/>
    <cellStyle name="Good" xfId="32" builtinId="26" customBuiltin="1"/>
    <cellStyle name="Gut 2" xfId="119" xr:uid="{416FEB49-F62B-4726-928C-029886DA3D32}"/>
    <cellStyle name="Heading 1" xfId="28" builtinId="16" customBuiltin="1"/>
    <cellStyle name="Heading 2" xfId="29" builtinId="17" customBuiltin="1"/>
    <cellStyle name="Heading 3" xfId="30" builtinId="18" customBuiltin="1"/>
    <cellStyle name="Heading 4" xfId="31" builtinId="19" customBuiltin="1"/>
    <cellStyle name="Hyperlink 2" xfId="120" xr:uid="{BB2E1A1B-BEC2-4636-AFEC-EA4AC3A49999}"/>
    <cellStyle name="Hyperlink 3" xfId="121" xr:uid="{1DAF20A0-3184-4D58-B484-6CA90BCDD910}"/>
    <cellStyle name="Input" xfId="35" builtinId="20" customBuiltin="1"/>
    <cellStyle name="Linked Cell" xfId="38" builtinId="24" customBuiltin="1"/>
    <cellStyle name="Milliers 2" xfId="20" xr:uid="{00000000-0005-0000-0000-000025000000}"/>
    <cellStyle name="Neutral" xfId="34" builtinId="28" customBuiltin="1"/>
    <cellStyle name="Neutral 2" xfId="70" xr:uid="{DD286C21-B83A-4F57-B43E-1966C4AD85D5}"/>
    <cellStyle name="Neutral 2 2" xfId="122" xr:uid="{FF12457A-A15C-4D88-B33F-690153B822DE}"/>
    <cellStyle name="Normal" xfId="0" builtinId="0" customBuiltin="1"/>
    <cellStyle name="Normal 10" xfId="12" xr:uid="{00000000-0005-0000-0000-000028000000}"/>
    <cellStyle name="Normal 10 2" xfId="19" xr:uid="{00000000-0005-0000-0000-000029000000}"/>
    <cellStyle name="Normal 11" xfId="21" xr:uid="{00000000-0005-0000-0000-00002A000000}"/>
    <cellStyle name="Normal 11 2" xfId="148" xr:uid="{80A89992-0203-4A6F-BFF7-976E60ED82CF}"/>
    <cellStyle name="Normal 12" xfId="67" xr:uid="{00000000-0005-0000-0000-00002B000000}"/>
    <cellStyle name="Normal 12 2" xfId="165" xr:uid="{F49116CF-FDBE-4CB6-8878-0E3B5EF653AA}"/>
    <cellStyle name="Normal 2" xfId="4" xr:uid="{00000000-0005-0000-0000-00002C000000}"/>
    <cellStyle name="Normal 2 2" xfId="13" xr:uid="{00000000-0005-0000-0000-00002D000000}"/>
    <cellStyle name="Normal 2 2 2" xfId="143" xr:uid="{9DCE4143-51A5-4F8D-A40C-D10F6862CEB1}"/>
    <cellStyle name="Normal 2 3" xfId="23" xr:uid="{00000000-0005-0000-0000-00002E000000}"/>
    <cellStyle name="Normal 2 4" xfId="69" xr:uid="{00000000-0005-0000-0000-00002F000000}"/>
    <cellStyle name="Normal 2 5" xfId="138" xr:uid="{2DA5EBCA-34F9-4AE8-80E7-8F5FB820968B}"/>
    <cellStyle name="Normal 3" xfId="5" xr:uid="{00000000-0005-0000-0000-000030000000}"/>
    <cellStyle name="Normal 3 2" xfId="14" xr:uid="{00000000-0005-0000-0000-000031000000}"/>
    <cellStyle name="Normal 3 2 2" xfId="144" xr:uid="{33DCF8CC-E4D0-420B-8358-A5102BFD9059}"/>
    <cellStyle name="Normal 3 3" xfId="26" xr:uid="{00000000-0005-0000-0000-000032000000}"/>
    <cellStyle name="Normal 3 3 2" xfId="152" xr:uid="{9E343AE6-94F3-4AC2-9BFA-857AE90CF647}"/>
    <cellStyle name="Normal 3 4" xfId="139" xr:uid="{9F8D47F1-4CE5-422D-A8C1-1056BDB7B955}"/>
    <cellStyle name="Normal 4" xfId="6" xr:uid="{00000000-0005-0000-0000-000033000000}"/>
    <cellStyle name="Normal 5" xfId="7" xr:uid="{00000000-0005-0000-0000-000034000000}"/>
    <cellStyle name="Normal 6" xfId="8" xr:uid="{00000000-0005-0000-0000-000035000000}"/>
    <cellStyle name="Normal 6 2" xfId="15" xr:uid="{00000000-0005-0000-0000-000036000000}"/>
    <cellStyle name="Normal 6 2 2" xfId="145" xr:uid="{E1EC0515-D7C4-41B3-A43C-94A1C66BD992}"/>
    <cellStyle name="Normal 6 3" xfId="140" xr:uid="{D0BE7E5A-FAA9-4986-968F-6157EF90A83E}"/>
    <cellStyle name="Normal 7" xfId="9" xr:uid="{00000000-0005-0000-0000-000037000000}"/>
    <cellStyle name="Normal 7 2" xfId="16" xr:uid="{00000000-0005-0000-0000-000038000000}"/>
    <cellStyle name="Normal 7 2 2" xfId="146" xr:uid="{47FA8A03-40D0-48E6-AA24-E68D22CF0F22}"/>
    <cellStyle name="Normal 7 3" xfId="141" xr:uid="{25C79CCA-838C-42D3-AA79-8AABA2B2E5DF}"/>
    <cellStyle name="Normal 8" xfId="10" xr:uid="{00000000-0005-0000-0000-000039000000}"/>
    <cellStyle name="Normal 8 2" xfId="17" xr:uid="{00000000-0005-0000-0000-00003A000000}"/>
    <cellStyle name="Normal 9" xfId="11" xr:uid="{00000000-0005-0000-0000-00003B000000}"/>
    <cellStyle name="Normal 9 2" xfId="18" xr:uid="{00000000-0005-0000-0000-00003C000000}"/>
    <cellStyle name="Normal 9 2 2" xfId="147" xr:uid="{AED98925-E8C7-49C6-B8F6-8593D11B0FD3}"/>
    <cellStyle name="Normal 9 3" xfId="142" xr:uid="{BBE3E273-7B19-4C10-939B-5BE9110E39EC}"/>
    <cellStyle name="Note 2" xfId="68" xr:uid="{00000000-0005-0000-0000-00003D000000}"/>
    <cellStyle name="Note 2 2" xfId="166" xr:uid="{BCB67F95-CED9-483D-8FA7-1E85F0C1B973}"/>
    <cellStyle name="Note 3" xfId="71" xr:uid="{A165BD0E-02B9-4241-B910-2583F3B56A77}"/>
    <cellStyle name="Note 3 2" xfId="167" xr:uid="{1189DA6C-38F2-4529-ABD6-E0500BBC5A32}"/>
    <cellStyle name="Notiz 2" xfId="123" xr:uid="{CD99DB7D-B0FB-4FE0-8E7A-522B1AC7A785}"/>
    <cellStyle name="Output" xfId="36" builtinId="21" customBuiltin="1"/>
    <cellStyle name="Percent 2" xfId="22" xr:uid="{00000000-0005-0000-0000-00003F000000}"/>
    <cellStyle name="Percent 2 2" xfId="149" xr:uid="{46540005-E5A4-43E1-A111-B24C5C8C7CD2}"/>
    <cellStyle name="Schlecht 2" xfId="124" xr:uid="{44922531-F8CE-4BE3-9B9D-EBB3874A32E9}"/>
    <cellStyle name="Standard 2" xfId="125" xr:uid="{CCFA096F-341B-4B42-9E6D-076F18C532BA}"/>
    <cellStyle name="Standard 2 2" xfId="126" xr:uid="{AE3D983E-88E6-4795-8D11-0A2757E3BD35}"/>
    <cellStyle name="Standard 2 2 2" xfId="137" xr:uid="{A3892D99-06B2-462D-8BF3-946EEC2701B9}"/>
    <cellStyle name="Standard 3" xfId="25" xr:uid="{00000000-0005-0000-0000-000040000000}"/>
    <cellStyle name="Standard 3 2" xfId="128" xr:uid="{7EB0BDF0-CDCB-440A-9E08-DDD23E7C59EF}"/>
    <cellStyle name="Standard 3 3" xfId="127" xr:uid="{006342C0-C654-428F-8876-51A76FD544E6}"/>
    <cellStyle name="Standard 3 4" xfId="151" xr:uid="{29D1946E-2628-444F-87B1-D4F178CC5514}"/>
    <cellStyle name="Standard_E00seit45" xfId="1" xr:uid="{00000000-0005-0000-0000-000041000000}"/>
    <cellStyle name="Title" xfId="27" builtinId="15" customBuiltin="1"/>
    <cellStyle name="Titre ligne" xfId="2" xr:uid="{00000000-0005-0000-0000-000043000000}"/>
    <cellStyle name="Total" xfId="42" builtinId="25" customBuiltin="1"/>
    <cellStyle name="Total intermediaire" xfId="3" xr:uid="{00000000-0005-0000-0000-000045000000}"/>
    <cellStyle name="Überschrift 1 2" xfId="129" xr:uid="{BF9864C7-431E-4D63-9512-605F0D6DF8A0}"/>
    <cellStyle name="Überschrift 2 2" xfId="130" xr:uid="{CDBD91F9-B8BD-4CCE-B980-DFF71EB45FA8}"/>
    <cellStyle name="Überschrift 3 2" xfId="131" xr:uid="{DDB4F618-FF79-45C3-86C0-BFC54466C1AC}"/>
    <cellStyle name="Überschrift 4 2" xfId="132" xr:uid="{444C901E-571F-4F2B-940B-5F1343DB9854}"/>
    <cellStyle name="Überschrift 5" xfId="133" xr:uid="{ED143671-7038-4AA3-AEF0-BB5B3FDA9640}"/>
    <cellStyle name="Verknüpfte Zelle 2" xfId="134" xr:uid="{67DA0ED8-FC15-40E5-A732-7AC83E6E27A6}"/>
    <cellStyle name="Warnender Text 2" xfId="135" xr:uid="{0B19752F-57A6-4023-B8CB-2C768EB7EFDF}"/>
    <cellStyle name="Warning Text" xfId="40" builtinId="11" customBuiltin="1"/>
    <cellStyle name="Zelle überprüfen 2" xfId="136" xr:uid="{A1199E49-E15C-4CB5-B001-057296C6F7F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A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F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00FFFF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41"/>
  <dimension ref="B1:E57"/>
  <sheetViews>
    <sheetView tabSelected="1" workbookViewId="0">
      <selection activeCell="G29" sqref="G29"/>
    </sheetView>
  </sheetViews>
  <sheetFormatPr defaultRowHeight="12.75" x14ac:dyDescent="0.2"/>
  <cols>
    <col min="1" max="1" width="0.85546875" style="4" customWidth="1"/>
    <col min="2" max="2" width="5.42578125" style="97" customWidth="1"/>
    <col min="3" max="3" width="2" style="98" customWidth="1"/>
    <col min="4" max="4" width="51.5703125" style="4" customWidth="1"/>
    <col min="5" max="5" width="8.5703125" style="4" customWidth="1"/>
    <col min="6" max="16384" width="9.140625" style="4"/>
  </cols>
  <sheetData>
    <row r="1" spans="2:5" ht="20.100000000000001" customHeight="1" x14ac:dyDescent="0.2">
      <c r="B1" s="561" t="s">
        <v>64</v>
      </c>
      <c r="C1" s="561"/>
      <c r="D1" s="561"/>
      <c r="E1" s="561"/>
    </row>
    <row r="2" spans="2:5" ht="20.100000000000001" customHeight="1" x14ac:dyDescent="0.2">
      <c r="B2" s="562" t="s">
        <v>65</v>
      </c>
      <c r="C2" s="562"/>
      <c r="D2" s="562"/>
      <c r="E2" s="562"/>
    </row>
    <row r="3" spans="2:5" ht="20.100000000000001" customHeight="1" x14ac:dyDescent="0.2">
      <c r="B3" s="563" t="s">
        <v>75</v>
      </c>
      <c r="C3" s="563"/>
      <c r="D3" s="563"/>
      <c r="E3" s="563"/>
    </row>
    <row r="4" spans="2:5" ht="20.100000000000001" customHeight="1" x14ac:dyDescent="0.2">
      <c r="B4" s="564" t="s">
        <v>66</v>
      </c>
      <c r="C4" s="564"/>
      <c r="D4" s="564"/>
      <c r="E4" s="564"/>
    </row>
    <row r="5" spans="2:5" ht="20.100000000000001" customHeight="1" x14ac:dyDescent="0.2">
      <c r="B5" s="58"/>
      <c r="C5" s="58"/>
      <c r="D5" s="58"/>
      <c r="E5" s="58"/>
    </row>
    <row r="6" spans="2:5" ht="20.100000000000001" customHeight="1" x14ac:dyDescent="0.2"/>
    <row r="7" spans="2:5" ht="20.100000000000001" customHeight="1" x14ac:dyDescent="0.2">
      <c r="B7" s="561" t="s">
        <v>85</v>
      </c>
      <c r="C7" s="561"/>
      <c r="D7" s="561"/>
      <c r="E7" s="561"/>
    </row>
    <row r="8" spans="2:5" ht="20.100000000000001" customHeight="1" x14ac:dyDescent="0.2">
      <c r="B8" s="560">
        <v>2024</v>
      </c>
      <c r="C8" s="560"/>
      <c r="D8" s="560"/>
      <c r="E8" s="560"/>
    </row>
    <row r="9" spans="2:5" ht="20.100000000000001" customHeight="1" x14ac:dyDescent="0.2">
      <c r="B9" s="64"/>
      <c r="C9" s="64"/>
      <c r="D9" s="64"/>
      <c r="E9" s="64"/>
    </row>
    <row r="10" spans="2:5" ht="20.100000000000001" customHeight="1" x14ac:dyDescent="0.2">
      <c r="B10" s="565" t="s">
        <v>86</v>
      </c>
      <c r="C10" s="565"/>
      <c r="D10" s="565"/>
      <c r="E10" s="565"/>
    </row>
    <row r="11" spans="2:5" ht="20.100000000000001" customHeight="1" x14ac:dyDescent="0.2">
      <c r="B11" s="99"/>
      <c r="E11" s="99"/>
    </row>
    <row r="12" spans="2:5" ht="20.100000000000001" customHeight="1" x14ac:dyDescent="0.2">
      <c r="B12" s="559" t="s">
        <v>76</v>
      </c>
      <c r="C12" s="559"/>
      <c r="D12" s="559"/>
      <c r="E12" s="559"/>
    </row>
    <row r="13" spans="2:5" customFormat="1" ht="20.100000000000001" customHeight="1" x14ac:dyDescent="0.2">
      <c r="B13" s="559" t="s">
        <v>62</v>
      </c>
      <c r="C13" s="559"/>
      <c r="D13" s="559"/>
      <c r="E13" s="559"/>
    </row>
    <row r="14" spans="2:5" ht="20.100000000000001" customHeight="1" x14ac:dyDescent="0.2">
      <c r="B14" s="99"/>
      <c r="D14"/>
      <c r="E14" s="99"/>
    </row>
    <row r="15" spans="2:5" ht="20.100000000000001" customHeight="1" x14ac:dyDescent="0.2">
      <c r="B15" s="99"/>
      <c r="E15" s="99"/>
    </row>
    <row r="16" spans="2:5" customFormat="1" ht="15" customHeight="1" x14ac:dyDescent="0.2">
      <c r="B16" s="100" t="s">
        <v>77</v>
      </c>
      <c r="C16" s="101"/>
      <c r="D16" s="262" t="s">
        <v>108</v>
      </c>
      <c r="E16" s="99"/>
    </row>
    <row r="17" spans="2:5" customFormat="1" ht="15" customHeight="1" x14ac:dyDescent="0.2">
      <c r="B17" s="100" t="s">
        <v>78</v>
      </c>
      <c r="C17" s="101"/>
      <c r="D17" s="263" t="s">
        <v>109</v>
      </c>
      <c r="E17" s="99"/>
    </row>
    <row r="18" spans="2:5" ht="15" customHeight="1" x14ac:dyDescent="0.2">
      <c r="B18" s="100" t="s">
        <v>79</v>
      </c>
      <c r="C18" s="101"/>
      <c r="D18" s="262" t="s">
        <v>110</v>
      </c>
      <c r="E18" s="99"/>
    </row>
    <row r="19" spans="2:5" ht="15" customHeight="1" x14ac:dyDescent="0.2">
      <c r="B19" s="100" t="s">
        <v>80</v>
      </c>
      <c r="C19" s="101"/>
      <c r="D19" s="262" t="s">
        <v>111</v>
      </c>
      <c r="E19" s="99"/>
    </row>
    <row r="20" spans="2:5" customFormat="1" ht="15" customHeight="1" x14ac:dyDescent="0.2">
      <c r="B20" s="100" t="s">
        <v>81</v>
      </c>
      <c r="C20" s="101"/>
      <c r="D20" s="263" t="s">
        <v>112</v>
      </c>
    </row>
    <row r="21" spans="2:5" ht="15" customHeight="1" x14ac:dyDescent="0.2">
      <c r="B21" s="100" t="s">
        <v>82</v>
      </c>
      <c r="C21" s="101"/>
      <c r="D21" s="263" t="s">
        <v>113</v>
      </c>
      <c r="E21"/>
    </row>
    <row r="22" spans="2:5" ht="15" customHeight="1" x14ac:dyDescent="0.2">
      <c r="B22" s="404" t="s">
        <v>83</v>
      </c>
      <c r="C22" s="101"/>
      <c r="D22" s="263" t="s">
        <v>162</v>
      </c>
      <c r="E22" s="322"/>
    </row>
    <row r="23" spans="2:5" ht="15" customHeight="1" x14ac:dyDescent="0.2">
      <c r="B23" s="404" t="s">
        <v>84</v>
      </c>
      <c r="C23" s="101"/>
      <c r="D23" s="262" t="s">
        <v>115</v>
      </c>
      <c r="E23" s="99"/>
    </row>
    <row r="24" spans="2:5" ht="15" customHeight="1" x14ac:dyDescent="0.2">
      <c r="B24" s="404" t="s">
        <v>161</v>
      </c>
      <c r="C24" s="101"/>
      <c r="D24" s="262" t="s">
        <v>114</v>
      </c>
      <c r="E24" s="99"/>
    </row>
    <row r="25" spans="2:5" x14ac:dyDescent="0.2">
      <c r="B25" s="99"/>
      <c r="E25" s="99"/>
    </row>
    <row r="26" spans="2:5" x14ac:dyDescent="0.2">
      <c r="C26"/>
    </row>
    <row r="27" spans="2:5" x14ac:dyDescent="0.2">
      <c r="B27"/>
      <c r="C27"/>
      <c r="D27"/>
      <c r="E27"/>
    </row>
    <row r="28" spans="2:5" ht="13.5" x14ac:dyDescent="0.25">
      <c r="B28" s="102"/>
      <c r="E28"/>
    </row>
    <row r="29" spans="2:5" x14ac:dyDescent="0.2">
      <c r="B29" s="99"/>
      <c r="E29" s="99"/>
    </row>
    <row r="30" spans="2:5" x14ac:dyDescent="0.2">
      <c r="B30" s="99"/>
      <c r="E30" s="99"/>
    </row>
    <row r="31" spans="2:5" x14ac:dyDescent="0.2">
      <c r="B31" s="99"/>
      <c r="E31" s="99"/>
    </row>
    <row r="32" spans="2:5" x14ac:dyDescent="0.2">
      <c r="B32" s="99"/>
      <c r="E32" s="99"/>
    </row>
    <row r="33" spans="2:5" x14ac:dyDescent="0.2">
      <c r="B33" s="99"/>
      <c r="E33" s="99"/>
    </row>
    <row r="34" spans="2:5" x14ac:dyDescent="0.2">
      <c r="B34" s="99"/>
      <c r="E34" s="99"/>
    </row>
    <row r="35" spans="2:5" x14ac:dyDescent="0.2">
      <c r="B35" s="99"/>
      <c r="E35" s="99"/>
    </row>
    <row r="37" spans="2:5" ht="13.5" x14ac:dyDescent="0.25">
      <c r="B37" s="102"/>
      <c r="E37"/>
    </row>
    <row r="38" spans="2:5" x14ac:dyDescent="0.2">
      <c r="B38" s="99"/>
      <c r="E38" s="99"/>
    </row>
    <row r="39" spans="2:5" x14ac:dyDescent="0.2">
      <c r="B39" s="99"/>
      <c r="E39" s="99"/>
    </row>
    <row r="40" spans="2:5" x14ac:dyDescent="0.2">
      <c r="B40" s="99"/>
      <c r="E40" s="99"/>
    </row>
    <row r="47" spans="2:5" x14ac:dyDescent="0.2">
      <c r="C47" s="103"/>
      <c r="D47" s="104"/>
    </row>
    <row r="54" spans="3:5" customFormat="1" x14ac:dyDescent="0.2"/>
    <row r="57" spans="3:5" x14ac:dyDescent="0.2">
      <c r="C57"/>
      <c r="D57"/>
      <c r="E57"/>
    </row>
  </sheetData>
  <mergeCells count="9">
    <mergeCell ref="B12:E12"/>
    <mergeCell ref="B13:E13"/>
    <mergeCell ref="B8:E8"/>
    <mergeCell ref="B7:E7"/>
    <mergeCell ref="B1:E1"/>
    <mergeCell ref="B2:E2"/>
    <mergeCell ref="B3:E3"/>
    <mergeCell ref="B4:E4"/>
    <mergeCell ref="B10:E10"/>
  </mergeCells>
  <phoneticPr fontId="14" type="noConversion"/>
  <printOptions horizontalCentered="1"/>
  <pageMargins left="0.6692913385826772" right="0.27559055118110237" top="0.51181102362204722" bottom="0.2755905511811023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0"/>
  <dimension ref="A1:AQ56"/>
  <sheetViews>
    <sheetView zoomScaleNormal="100" workbookViewId="0">
      <selection activeCell="AM40" sqref="AM40"/>
    </sheetView>
  </sheetViews>
  <sheetFormatPr defaultRowHeight="11.25" x14ac:dyDescent="0.2"/>
  <cols>
    <col min="1" max="1" width="9.5703125" style="214" customWidth="1"/>
    <col min="2" max="2" width="6.85546875" style="214" customWidth="1"/>
    <col min="3" max="3" width="6.42578125" style="214" hidden="1" customWidth="1"/>
    <col min="4" max="4" width="6.5703125" style="214" hidden="1" customWidth="1"/>
    <col min="5" max="5" width="6.140625" style="214" customWidth="1"/>
    <col min="6" max="9" width="6.28515625" style="214" customWidth="1"/>
    <col min="10" max="13" width="6.140625" style="214" customWidth="1"/>
    <col min="14" max="14" width="6.5703125" style="214" customWidth="1"/>
    <col min="15" max="22" width="6.140625" style="214" customWidth="1"/>
    <col min="23" max="33" width="6.42578125" style="214" customWidth="1"/>
    <col min="34" max="34" width="7.28515625" style="214" customWidth="1"/>
    <col min="35" max="37" width="6.7109375" style="214" customWidth="1"/>
    <col min="38" max="38" width="6.140625" style="214" customWidth="1"/>
    <col min="39" max="16384" width="9.140625" style="214"/>
  </cols>
  <sheetData>
    <row r="1" spans="1:38" ht="14.25" customHeight="1" x14ac:dyDescent="0.2">
      <c r="B1" s="567"/>
      <c r="C1" s="567"/>
      <c r="D1" s="24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AL1" s="216" t="s">
        <v>77</v>
      </c>
    </row>
    <row r="2" spans="1:38" ht="30" customHeight="1" x14ac:dyDescent="0.2">
      <c r="B2" s="569" t="s">
        <v>116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70"/>
    </row>
    <row r="3" spans="1:38" ht="15" customHeight="1" x14ac:dyDescent="0.2">
      <c r="B3" s="568" t="s">
        <v>16</v>
      </c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</row>
    <row r="4" spans="1:38" ht="12.75" x14ac:dyDescent="0.2">
      <c r="B4" s="3"/>
      <c r="C4" s="3"/>
      <c r="E4" s="129"/>
      <c r="F4" s="129"/>
      <c r="G4" s="129"/>
      <c r="H4" s="129"/>
      <c r="I4" s="129"/>
      <c r="J4" s="19"/>
      <c r="K4" s="19"/>
      <c r="L4" s="19"/>
      <c r="M4" s="19"/>
      <c r="N4" s="19"/>
      <c r="O4" s="19"/>
      <c r="V4" s="25"/>
      <c r="W4" s="57"/>
      <c r="X4" s="57"/>
      <c r="Y4" s="57"/>
      <c r="Z4" s="57"/>
      <c r="AA4" s="57"/>
      <c r="AB4" s="57"/>
      <c r="AC4" s="57"/>
      <c r="AD4" s="57"/>
      <c r="AF4" s="57"/>
      <c r="AK4" s="433" t="s">
        <v>4</v>
      </c>
      <c r="AL4" s="447"/>
    </row>
    <row r="5" spans="1:38" ht="24.95" customHeight="1" x14ac:dyDescent="0.2">
      <c r="B5" s="115"/>
      <c r="C5" s="33">
        <v>1970</v>
      </c>
      <c r="D5" s="34">
        <v>1980</v>
      </c>
      <c r="E5" s="34">
        <v>1990</v>
      </c>
      <c r="F5" s="34">
        <v>1991</v>
      </c>
      <c r="G5" s="34">
        <v>1992</v>
      </c>
      <c r="H5" s="34">
        <v>1993</v>
      </c>
      <c r="I5" s="34">
        <v>1994</v>
      </c>
      <c r="J5" s="34">
        <v>1995</v>
      </c>
      <c r="K5" s="34">
        <v>1996</v>
      </c>
      <c r="L5" s="34">
        <v>1997</v>
      </c>
      <c r="M5" s="34">
        <v>1998</v>
      </c>
      <c r="N5" s="34">
        <v>1999</v>
      </c>
      <c r="O5" s="34">
        <v>2000</v>
      </c>
      <c r="P5" s="34">
        <v>2001</v>
      </c>
      <c r="Q5" s="34">
        <v>2002</v>
      </c>
      <c r="R5" s="34">
        <v>2003</v>
      </c>
      <c r="S5" s="34">
        <v>2004</v>
      </c>
      <c r="T5" s="34">
        <v>2005</v>
      </c>
      <c r="U5" s="34">
        <v>2006</v>
      </c>
      <c r="V5" s="34">
        <v>2007</v>
      </c>
      <c r="W5" s="34">
        <v>2008</v>
      </c>
      <c r="X5" s="34">
        <v>2009</v>
      </c>
      <c r="Y5" s="34">
        <v>2010</v>
      </c>
      <c r="Z5" s="34">
        <v>2011</v>
      </c>
      <c r="AA5" s="34">
        <v>2012</v>
      </c>
      <c r="AB5" s="34">
        <v>2013</v>
      </c>
      <c r="AC5" s="204">
        <v>2014</v>
      </c>
      <c r="AD5" s="204">
        <v>2015</v>
      </c>
      <c r="AE5" s="204">
        <v>2016</v>
      </c>
      <c r="AF5" s="34">
        <v>2017</v>
      </c>
      <c r="AG5" s="34">
        <v>2018</v>
      </c>
      <c r="AH5" s="34">
        <v>2019</v>
      </c>
      <c r="AI5" s="34">
        <v>2020</v>
      </c>
      <c r="AJ5" s="34">
        <v>2021</v>
      </c>
      <c r="AK5" s="283">
        <v>2022</v>
      </c>
      <c r="AL5" s="278"/>
    </row>
    <row r="6" spans="1:38" ht="14.25" customHeight="1" x14ac:dyDescent="0.2">
      <c r="A6" s="110"/>
      <c r="B6" s="207" t="s">
        <v>95</v>
      </c>
      <c r="C6" s="210"/>
      <c r="D6" s="206"/>
      <c r="E6" s="208">
        <f t="shared" ref="E6:AK6" si="0">SUM(E7:E33)</f>
        <v>38695</v>
      </c>
      <c r="F6" s="208">
        <f t="shared" si="0"/>
        <v>40034</v>
      </c>
      <c r="G6" s="208">
        <f t="shared" si="0"/>
        <v>42065</v>
      </c>
      <c r="H6" s="208">
        <f t="shared" si="0"/>
        <v>42870</v>
      </c>
      <c r="I6" s="208">
        <f t="shared" si="0"/>
        <v>43528</v>
      </c>
      <c r="J6" s="208">
        <f t="shared" si="0"/>
        <v>44873.5</v>
      </c>
      <c r="K6" s="208">
        <f t="shared" si="0"/>
        <v>45956.5</v>
      </c>
      <c r="L6" s="208">
        <f t="shared" si="0"/>
        <v>47238.3</v>
      </c>
      <c r="M6" s="208">
        <f t="shared" si="0"/>
        <v>49096.1</v>
      </c>
      <c r="N6" s="208">
        <f t="shared" si="0"/>
        <v>50702.1</v>
      </c>
      <c r="O6" s="208">
        <f t="shared" si="0"/>
        <v>51501.1</v>
      </c>
      <c r="P6" s="208">
        <f t="shared" si="0"/>
        <v>53217</v>
      </c>
      <c r="Q6" s="208">
        <f t="shared" si="0"/>
        <v>54539.299999999996</v>
      </c>
      <c r="R6" s="208">
        <f t="shared" si="0"/>
        <v>55876.3</v>
      </c>
      <c r="S6" s="208">
        <f t="shared" si="0"/>
        <v>57371.7</v>
      </c>
      <c r="T6" s="208">
        <f t="shared" si="0"/>
        <v>59208</v>
      </c>
      <c r="U6" s="208">
        <f t="shared" si="0"/>
        <v>60777</v>
      </c>
      <c r="V6" s="208">
        <f t="shared" si="0"/>
        <v>62424</v>
      </c>
      <c r="W6" s="208">
        <f t="shared" si="0"/>
        <v>64062.493999999999</v>
      </c>
      <c r="X6" s="208">
        <f t="shared" si="0"/>
        <v>66138.400999999998</v>
      </c>
      <c r="Y6" s="208">
        <f t="shared" si="0"/>
        <v>67278.809000000008</v>
      </c>
      <c r="Z6" s="208">
        <f t="shared" si="0"/>
        <v>67926.53899999999</v>
      </c>
      <c r="AA6" s="208">
        <f t="shared" si="0"/>
        <v>69128.188999999998</v>
      </c>
      <c r="AB6" s="208">
        <f t="shared" si="0"/>
        <v>70152.326000000001</v>
      </c>
      <c r="AC6" s="208">
        <f t="shared" si="0"/>
        <v>70661.271999999983</v>
      </c>
      <c r="AD6" s="208">
        <f t="shared" si="0"/>
        <v>71585.093000000008</v>
      </c>
      <c r="AE6" s="208">
        <f t="shared" si="0"/>
        <v>72549.486999999994</v>
      </c>
      <c r="AF6" s="208">
        <f t="shared" si="0"/>
        <v>73100.420999999988</v>
      </c>
      <c r="AG6" s="208">
        <f t="shared" si="0"/>
        <v>73544.536000000007</v>
      </c>
      <c r="AH6" s="208">
        <f t="shared" si="0"/>
        <v>74163.75</v>
      </c>
      <c r="AI6" s="208">
        <f t="shared" si="0"/>
        <v>74829.838000000003</v>
      </c>
      <c r="AJ6" s="208">
        <f t="shared" si="0"/>
        <v>75709.27</v>
      </c>
      <c r="AK6" s="208">
        <f t="shared" si="0"/>
        <v>76100.095000000001</v>
      </c>
      <c r="AL6" s="207" t="s">
        <v>95</v>
      </c>
    </row>
    <row r="7" spans="1:38" ht="14.25" customHeight="1" x14ac:dyDescent="0.2">
      <c r="A7" s="110"/>
      <c r="B7" s="8" t="s">
        <v>38</v>
      </c>
      <c r="C7" s="169">
        <v>488</v>
      </c>
      <c r="D7" s="217">
        <v>1203</v>
      </c>
      <c r="E7" s="532">
        <v>1666</v>
      </c>
      <c r="F7" s="532">
        <v>1650</v>
      </c>
      <c r="G7" s="532">
        <v>1658</v>
      </c>
      <c r="H7" s="532">
        <v>1665</v>
      </c>
      <c r="I7" s="532">
        <v>1666</v>
      </c>
      <c r="J7" s="532">
        <v>1666</v>
      </c>
      <c r="K7" s="532">
        <v>1674</v>
      </c>
      <c r="L7" s="532">
        <v>1678.9</v>
      </c>
      <c r="M7" s="532">
        <v>1682.1</v>
      </c>
      <c r="N7" s="532">
        <v>1691.1</v>
      </c>
      <c r="O7" s="532">
        <v>1702</v>
      </c>
      <c r="P7" s="532">
        <v>1727</v>
      </c>
      <c r="Q7" s="532">
        <v>1729</v>
      </c>
      <c r="R7" s="532">
        <v>1729</v>
      </c>
      <c r="S7" s="217">
        <v>1747</v>
      </c>
      <c r="T7" s="245">
        <v>1747</v>
      </c>
      <c r="U7" s="217">
        <v>1763</v>
      </c>
      <c r="V7" s="217">
        <v>1763</v>
      </c>
      <c r="W7" s="217">
        <v>1763</v>
      </c>
      <c r="X7" s="217">
        <v>1763</v>
      </c>
      <c r="Y7" s="217">
        <v>1763</v>
      </c>
      <c r="Z7" s="217">
        <v>1763</v>
      </c>
      <c r="AA7" s="217">
        <v>1763</v>
      </c>
      <c r="AB7" s="217">
        <v>1763</v>
      </c>
      <c r="AC7" s="217">
        <v>1763</v>
      </c>
      <c r="AD7" s="217">
        <v>1763</v>
      </c>
      <c r="AE7" s="217">
        <v>1763</v>
      </c>
      <c r="AF7" s="217">
        <v>1763</v>
      </c>
      <c r="AG7" s="444">
        <v>1763</v>
      </c>
      <c r="AH7" s="444">
        <v>1763</v>
      </c>
      <c r="AI7" s="362">
        <v>1763</v>
      </c>
      <c r="AJ7" s="444">
        <v>1763</v>
      </c>
      <c r="AK7" s="352">
        <f>AJ7</f>
        <v>1763</v>
      </c>
      <c r="AL7" s="8" t="s">
        <v>38</v>
      </c>
    </row>
    <row r="8" spans="1:38" ht="12.75" customHeight="1" x14ac:dyDescent="0.2">
      <c r="A8" s="110"/>
      <c r="B8" s="130" t="s">
        <v>21</v>
      </c>
      <c r="C8" s="171"/>
      <c r="D8" s="223"/>
      <c r="E8" s="530">
        <v>273</v>
      </c>
      <c r="F8" s="531">
        <v>273</v>
      </c>
      <c r="G8" s="531">
        <v>273</v>
      </c>
      <c r="H8" s="530">
        <v>276</v>
      </c>
      <c r="I8" s="530">
        <v>276</v>
      </c>
      <c r="J8" s="530">
        <v>277</v>
      </c>
      <c r="K8" s="530">
        <v>277</v>
      </c>
      <c r="L8" s="530">
        <v>314</v>
      </c>
      <c r="M8" s="530">
        <v>314</v>
      </c>
      <c r="N8" s="530">
        <v>314</v>
      </c>
      <c r="O8" s="530">
        <v>324</v>
      </c>
      <c r="P8" s="530">
        <v>328</v>
      </c>
      <c r="Q8" s="530">
        <v>328</v>
      </c>
      <c r="R8" s="530">
        <v>328</v>
      </c>
      <c r="S8" s="223">
        <v>331</v>
      </c>
      <c r="T8" s="246">
        <v>331</v>
      </c>
      <c r="U8" s="223">
        <v>394</v>
      </c>
      <c r="V8" s="223">
        <v>418</v>
      </c>
      <c r="W8" s="223">
        <v>418</v>
      </c>
      <c r="X8" s="223">
        <v>418</v>
      </c>
      <c r="Y8" s="223">
        <v>437</v>
      </c>
      <c r="Z8" s="223">
        <v>458</v>
      </c>
      <c r="AA8" s="223">
        <v>541</v>
      </c>
      <c r="AB8" s="223">
        <v>605</v>
      </c>
      <c r="AC8" s="223">
        <v>610</v>
      </c>
      <c r="AD8" s="223">
        <v>734</v>
      </c>
      <c r="AE8" s="223">
        <v>734</v>
      </c>
      <c r="AF8" s="223">
        <v>734</v>
      </c>
      <c r="AG8" s="223">
        <v>757</v>
      </c>
      <c r="AH8" s="223">
        <v>790</v>
      </c>
      <c r="AI8" s="223">
        <v>806</v>
      </c>
      <c r="AJ8" s="223">
        <v>806</v>
      </c>
      <c r="AK8" s="223">
        <v>825</v>
      </c>
      <c r="AL8" s="130" t="s">
        <v>21</v>
      </c>
    </row>
    <row r="9" spans="1:38" ht="12.75" customHeight="1" x14ac:dyDescent="0.2">
      <c r="A9" s="110"/>
      <c r="B9" s="8" t="s">
        <v>23</v>
      </c>
      <c r="C9" s="172"/>
      <c r="D9" s="218"/>
      <c r="E9" s="532">
        <v>357</v>
      </c>
      <c r="F9" s="532">
        <v>362</v>
      </c>
      <c r="G9" s="532">
        <v>366</v>
      </c>
      <c r="H9" s="532">
        <v>390</v>
      </c>
      <c r="I9" s="532">
        <v>392</v>
      </c>
      <c r="J9" s="532">
        <v>414</v>
      </c>
      <c r="K9" s="532">
        <v>423</v>
      </c>
      <c r="L9" s="532">
        <v>486</v>
      </c>
      <c r="M9" s="532">
        <v>499</v>
      </c>
      <c r="N9" s="532">
        <v>499</v>
      </c>
      <c r="O9" s="532">
        <v>499.4</v>
      </c>
      <c r="P9" s="532">
        <v>517.6</v>
      </c>
      <c r="Q9" s="532">
        <v>517.70000000000005</v>
      </c>
      <c r="R9" s="532">
        <v>518</v>
      </c>
      <c r="S9" s="217">
        <v>546</v>
      </c>
      <c r="T9" s="245">
        <v>564</v>
      </c>
      <c r="U9" s="217">
        <v>633</v>
      </c>
      <c r="V9" s="217">
        <v>657</v>
      </c>
      <c r="W9" s="217">
        <v>691</v>
      </c>
      <c r="X9" s="217">
        <v>729</v>
      </c>
      <c r="Y9" s="217">
        <v>734</v>
      </c>
      <c r="Z9" s="217">
        <v>745</v>
      </c>
      <c r="AA9" s="217">
        <v>751</v>
      </c>
      <c r="AB9" s="217">
        <v>776</v>
      </c>
      <c r="AC9" s="217">
        <v>776</v>
      </c>
      <c r="AD9" s="217">
        <v>776</v>
      </c>
      <c r="AE9" s="354">
        <v>1222.6610000000001</v>
      </c>
      <c r="AF9" s="217">
        <v>1240</v>
      </c>
      <c r="AG9" s="217">
        <v>1252</v>
      </c>
      <c r="AH9" s="217">
        <v>1276</v>
      </c>
      <c r="AI9" s="217">
        <v>1298</v>
      </c>
      <c r="AJ9" s="217">
        <v>1346</v>
      </c>
      <c r="AK9" s="217">
        <v>1363</v>
      </c>
      <c r="AL9" s="8" t="s">
        <v>23</v>
      </c>
    </row>
    <row r="10" spans="1:38" ht="12.75" customHeight="1" x14ac:dyDescent="0.2">
      <c r="A10" s="110"/>
      <c r="B10" s="130" t="s">
        <v>34</v>
      </c>
      <c r="C10" s="171">
        <v>184</v>
      </c>
      <c r="D10" s="223">
        <v>516</v>
      </c>
      <c r="E10" s="530">
        <v>611</v>
      </c>
      <c r="F10" s="530">
        <v>663</v>
      </c>
      <c r="G10" s="530">
        <v>663</v>
      </c>
      <c r="H10" s="530">
        <v>706</v>
      </c>
      <c r="I10" s="530">
        <v>747</v>
      </c>
      <c r="J10" s="530">
        <v>796</v>
      </c>
      <c r="K10" s="530">
        <v>797</v>
      </c>
      <c r="L10" s="530">
        <v>834</v>
      </c>
      <c r="M10" s="530">
        <v>863</v>
      </c>
      <c r="N10" s="530">
        <v>902</v>
      </c>
      <c r="O10" s="530">
        <v>953</v>
      </c>
      <c r="P10" s="530">
        <v>971</v>
      </c>
      <c r="Q10" s="530">
        <v>1010</v>
      </c>
      <c r="R10" s="531">
        <v>1010</v>
      </c>
      <c r="S10" s="165">
        <f t="shared" ref="S10:T10" si="1">R10</f>
        <v>1010</v>
      </c>
      <c r="T10" s="165">
        <f t="shared" si="1"/>
        <v>1010</v>
      </c>
      <c r="U10" s="223">
        <v>1071</v>
      </c>
      <c r="V10" s="223">
        <v>1111</v>
      </c>
      <c r="W10" s="223">
        <v>1128</v>
      </c>
      <c r="X10" s="165">
        <v>1128</v>
      </c>
      <c r="Y10" s="165">
        <v>1128</v>
      </c>
      <c r="Z10" s="223">
        <v>1143</v>
      </c>
      <c r="AA10" s="223">
        <v>1195</v>
      </c>
      <c r="AB10" s="223">
        <v>1216</v>
      </c>
      <c r="AC10" s="223">
        <v>1232</v>
      </c>
      <c r="AD10" s="223">
        <v>1237</v>
      </c>
      <c r="AE10" s="223">
        <v>1255</v>
      </c>
      <c r="AF10" s="223">
        <v>1308</v>
      </c>
      <c r="AG10" s="223">
        <v>1329</v>
      </c>
      <c r="AH10" s="223">
        <v>1346</v>
      </c>
      <c r="AI10" s="223">
        <v>1354</v>
      </c>
      <c r="AJ10" s="223">
        <v>1355</v>
      </c>
      <c r="AK10" s="223">
        <v>1355</v>
      </c>
      <c r="AL10" s="130" t="s">
        <v>34</v>
      </c>
    </row>
    <row r="11" spans="1:38" ht="12.75" customHeight="1" x14ac:dyDescent="0.2">
      <c r="A11" s="110"/>
      <c r="B11" s="8" t="s">
        <v>39</v>
      </c>
      <c r="C11" s="169">
        <v>6061</v>
      </c>
      <c r="D11" s="217">
        <v>9225</v>
      </c>
      <c r="E11" s="532">
        <v>10854</v>
      </c>
      <c r="F11" s="532">
        <v>10955</v>
      </c>
      <c r="G11" s="532">
        <v>11013</v>
      </c>
      <c r="H11" s="532">
        <v>11080</v>
      </c>
      <c r="I11" s="532">
        <v>11143</v>
      </c>
      <c r="J11" s="532">
        <v>11190</v>
      </c>
      <c r="K11" s="532">
        <v>11246</v>
      </c>
      <c r="L11" s="532">
        <v>11309</v>
      </c>
      <c r="M11" s="532">
        <v>11427</v>
      </c>
      <c r="N11" s="532">
        <v>11515</v>
      </c>
      <c r="O11" s="532">
        <v>11712</v>
      </c>
      <c r="P11" s="532">
        <v>11786</v>
      </c>
      <c r="Q11" s="532">
        <v>12037</v>
      </c>
      <c r="R11" s="532">
        <v>12044</v>
      </c>
      <c r="S11" s="217">
        <v>12174</v>
      </c>
      <c r="T11" s="245">
        <v>12363</v>
      </c>
      <c r="U11" s="217">
        <v>12531</v>
      </c>
      <c r="V11" s="217">
        <v>12594</v>
      </c>
      <c r="W11" s="217">
        <v>12645</v>
      </c>
      <c r="X11" s="217">
        <v>12813</v>
      </c>
      <c r="Y11" s="217">
        <v>12819</v>
      </c>
      <c r="Z11" s="217">
        <v>12845</v>
      </c>
      <c r="AA11" s="217">
        <v>12879</v>
      </c>
      <c r="AB11" s="217">
        <v>12917</v>
      </c>
      <c r="AC11" s="217">
        <v>12949</v>
      </c>
      <c r="AD11" s="217">
        <v>12993</v>
      </c>
      <c r="AE11" s="217">
        <v>12996</v>
      </c>
      <c r="AF11" s="217">
        <v>13009</v>
      </c>
      <c r="AG11" s="217">
        <v>13141</v>
      </c>
      <c r="AH11" s="217">
        <v>13183</v>
      </c>
      <c r="AI11" s="217">
        <v>13192</v>
      </c>
      <c r="AJ11" s="217">
        <v>13155</v>
      </c>
      <c r="AK11" s="217">
        <v>13172</v>
      </c>
      <c r="AL11" s="8" t="s">
        <v>39</v>
      </c>
    </row>
    <row r="12" spans="1:38" ht="12.75" customHeight="1" x14ac:dyDescent="0.2">
      <c r="A12" s="110"/>
      <c r="B12" s="130" t="s">
        <v>24</v>
      </c>
      <c r="C12" s="171"/>
      <c r="D12" s="223"/>
      <c r="E12" s="530">
        <v>41</v>
      </c>
      <c r="F12" s="530">
        <v>50</v>
      </c>
      <c r="G12" s="530">
        <v>60</v>
      </c>
      <c r="H12" s="530">
        <v>62</v>
      </c>
      <c r="I12" s="530">
        <v>64</v>
      </c>
      <c r="J12" s="530">
        <v>65</v>
      </c>
      <c r="K12" s="530">
        <v>65</v>
      </c>
      <c r="L12" s="530">
        <v>68</v>
      </c>
      <c r="M12" s="530">
        <v>74</v>
      </c>
      <c r="N12" s="530">
        <v>87</v>
      </c>
      <c r="O12" s="530">
        <v>93</v>
      </c>
      <c r="P12" s="530">
        <v>93</v>
      </c>
      <c r="Q12" s="530">
        <v>98</v>
      </c>
      <c r="R12" s="530">
        <v>98</v>
      </c>
      <c r="S12" s="223">
        <v>96</v>
      </c>
      <c r="T12" s="246">
        <v>99</v>
      </c>
      <c r="U12" s="223">
        <v>99</v>
      </c>
      <c r="V12" s="223">
        <v>96</v>
      </c>
      <c r="W12" s="223">
        <v>104</v>
      </c>
      <c r="X12" s="223">
        <v>100</v>
      </c>
      <c r="Y12" s="223">
        <v>115</v>
      </c>
      <c r="Z12" s="223">
        <v>115</v>
      </c>
      <c r="AA12" s="223">
        <v>124</v>
      </c>
      <c r="AB12" s="223">
        <v>140</v>
      </c>
      <c r="AC12" s="223">
        <v>141</v>
      </c>
      <c r="AD12" s="223">
        <v>147</v>
      </c>
      <c r="AE12" s="223">
        <v>145</v>
      </c>
      <c r="AF12" s="223">
        <v>154</v>
      </c>
      <c r="AG12" s="223">
        <v>154</v>
      </c>
      <c r="AH12" s="223">
        <v>161</v>
      </c>
      <c r="AI12" s="223">
        <v>199</v>
      </c>
      <c r="AJ12" s="223">
        <v>199</v>
      </c>
      <c r="AK12" s="223">
        <v>225</v>
      </c>
      <c r="AL12" s="130" t="s">
        <v>24</v>
      </c>
    </row>
    <row r="13" spans="1:38" ht="12.75" customHeight="1" x14ac:dyDescent="0.2">
      <c r="A13" s="110"/>
      <c r="B13" s="8" t="s">
        <v>42</v>
      </c>
      <c r="C13" s="169">
        <v>0</v>
      </c>
      <c r="D13" s="217">
        <v>0</v>
      </c>
      <c r="E13" s="532">
        <v>26</v>
      </c>
      <c r="F13" s="532">
        <v>32</v>
      </c>
      <c r="G13" s="532">
        <v>32</v>
      </c>
      <c r="H13" s="532">
        <v>53</v>
      </c>
      <c r="I13" s="532">
        <v>72</v>
      </c>
      <c r="J13" s="532">
        <v>70</v>
      </c>
      <c r="K13" s="532">
        <v>80</v>
      </c>
      <c r="L13" s="532">
        <v>94</v>
      </c>
      <c r="M13" s="532">
        <v>103</v>
      </c>
      <c r="N13" s="532">
        <v>103</v>
      </c>
      <c r="O13" s="532">
        <v>103</v>
      </c>
      <c r="P13" s="532">
        <v>125</v>
      </c>
      <c r="Q13" s="532">
        <v>125</v>
      </c>
      <c r="R13" s="532">
        <v>176</v>
      </c>
      <c r="S13" s="217">
        <v>192</v>
      </c>
      <c r="T13" s="245">
        <v>247</v>
      </c>
      <c r="U13" s="446">
        <v>247</v>
      </c>
      <c r="V13" s="217">
        <v>269</v>
      </c>
      <c r="W13" s="217">
        <v>423</v>
      </c>
      <c r="X13" s="217">
        <v>663</v>
      </c>
      <c r="Y13" s="217">
        <v>900.27</v>
      </c>
      <c r="Z13" s="217">
        <v>900</v>
      </c>
      <c r="AA13" s="217">
        <v>900</v>
      </c>
      <c r="AB13" s="217">
        <v>897</v>
      </c>
      <c r="AC13" s="217">
        <v>897</v>
      </c>
      <c r="AD13" s="217">
        <v>916</v>
      </c>
      <c r="AE13" s="217">
        <v>916</v>
      </c>
      <c r="AF13" s="217">
        <v>916</v>
      </c>
      <c r="AG13" s="217">
        <v>916</v>
      </c>
      <c r="AH13" s="217">
        <v>995</v>
      </c>
      <c r="AI13" s="217">
        <v>995</v>
      </c>
      <c r="AJ13" s="217">
        <v>995</v>
      </c>
      <c r="AK13" s="217">
        <v>995</v>
      </c>
      <c r="AL13" s="8" t="s">
        <v>42</v>
      </c>
    </row>
    <row r="14" spans="1:38" ht="12.75" customHeight="1" x14ac:dyDescent="0.2">
      <c r="A14" s="110"/>
      <c r="B14" s="130" t="s">
        <v>35</v>
      </c>
      <c r="C14" s="171">
        <v>11</v>
      </c>
      <c r="D14" s="223">
        <v>91</v>
      </c>
      <c r="E14" s="530">
        <v>190</v>
      </c>
      <c r="F14" s="530">
        <v>225</v>
      </c>
      <c r="G14" s="530">
        <v>280</v>
      </c>
      <c r="H14" s="530">
        <v>330</v>
      </c>
      <c r="I14" s="530">
        <v>380</v>
      </c>
      <c r="J14" s="531">
        <v>421</v>
      </c>
      <c r="K14" s="531">
        <v>467</v>
      </c>
      <c r="L14" s="531">
        <v>509</v>
      </c>
      <c r="M14" s="531">
        <v>526</v>
      </c>
      <c r="N14" s="531">
        <v>547</v>
      </c>
      <c r="O14" s="531">
        <v>615</v>
      </c>
      <c r="P14" s="531">
        <v>743</v>
      </c>
      <c r="Q14" s="531">
        <v>870</v>
      </c>
      <c r="R14" s="530">
        <v>916.5</v>
      </c>
      <c r="S14" s="223">
        <v>916.5</v>
      </c>
      <c r="T14" s="246">
        <v>916.5</v>
      </c>
      <c r="U14" s="223">
        <v>916.5</v>
      </c>
      <c r="V14" s="223">
        <v>916.5</v>
      </c>
      <c r="W14" s="223">
        <v>916.5</v>
      </c>
      <c r="X14" s="223">
        <v>1558.2</v>
      </c>
      <c r="Y14" s="223">
        <v>1558.2</v>
      </c>
      <c r="Z14" s="349">
        <v>1558.2</v>
      </c>
      <c r="AA14" s="349">
        <v>1558.2</v>
      </c>
      <c r="AB14" s="349">
        <v>1558.2</v>
      </c>
      <c r="AC14" s="349">
        <v>1558.2</v>
      </c>
      <c r="AD14" s="349">
        <v>1589.4</v>
      </c>
      <c r="AE14" s="349">
        <v>1842.8</v>
      </c>
      <c r="AF14" s="349">
        <v>2133.1999999999998</v>
      </c>
      <c r="AG14" s="349">
        <v>2098</v>
      </c>
      <c r="AH14" s="350">
        <v>2098</v>
      </c>
      <c r="AI14" s="219">
        <v>2145</v>
      </c>
      <c r="AJ14" s="471">
        <v>2159.3000000000002</v>
      </c>
      <c r="AK14" s="310">
        <v>2205</v>
      </c>
      <c r="AL14" s="130" t="s">
        <v>35</v>
      </c>
    </row>
    <row r="15" spans="1:38" ht="12.75" customHeight="1" x14ac:dyDescent="0.2">
      <c r="A15" s="110"/>
      <c r="B15" s="8" t="s">
        <v>40</v>
      </c>
      <c r="C15" s="169">
        <v>387</v>
      </c>
      <c r="D15" s="217">
        <v>2008</v>
      </c>
      <c r="E15" s="532">
        <v>4693</v>
      </c>
      <c r="F15" s="532">
        <v>5235</v>
      </c>
      <c r="G15" s="532">
        <v>6486</v>
      </c>
      <c r="H15" s="532">
        <v>6577</v>
      </c>
      <c r="I15" s="532">
        <v>6497</v>
      </c>
      <c r="J15" s="532">
        <v>6962</v>
      </c>
      <c r="K15" s="532">
        <v>7295</v>
      </c>
      <c r="L15" s="532">
        <v>7750</v>
      </c>
      <c r="M15" s="532">
        <v>8269</v>
      </c>
      <c r="N15" s="532">
        <v>8893</v>
      </c>
      <c r="O15" s="532">
        <v>9049</v>
      </c>
      <c r="P15" s="532">
        <v>9571</v>
      </c>
      <c r="Q15" s="532">
        <v>9739</v>
      </c>
      <c r="R15" s="532">
        <v>10296</v>
      </c>
      <c r="S15" s="217">
        <v>10747</v>
      </c>
      <c r="T15" s="217">
        <v>11432</v>
      </c>
      <c r="U15" s="217">
        <v>12073</v>
      </c>
      <c r="V15" s="217">
        <v>13013</v>
      </c>
      <c r="W15" s="217">
        <v>13518</v>
      </c>
      <c r="X15" s="217">
        <v>14021</v>
      </c>
      <c r="Y15" s="217">
        <v>14262</v>
      </c>
      <c r="Z15" s="217">
        <v>14531</v>
      </c>
      <c r="AA15" s="217">
        <v>14701</v>
      </c>
      <c r="AB15" s="217">
        <v>14981</v>
      </c>
      <c r="AC15" s="217">
        <v>15049</v>
      </c>
      <c r="AD15" s="217">
        <v>15336</v>
      </c>
      <c r="AE15" s="217">
        <v>15444</v>
      </c>
      <c r="AF15" s="217">
        <v>15523</v>
      </c>
      <c r="AG15" s="217">
        <v>15585</v>
      </c>
      <c r="AH15" s="217">
        <v>15722.258</v>
      </c>
      <c r="AI15" s="217">
        <v>15752</v>
      </c>
      <c r="AJ15" s="217">
        <v>15825</v>
      </c>
      <c r="AK15" s="133">
        <f>AJ15</f>
        <v>15825</v>
      </c>
      <c r="AL15" s="8" t="s">
        <v>40</v>
      </c>
    </row>
    <row r="16" spans="1:38" ht="12.75" customHeight="1" x14ac:dyDescent="0.2">
      <c r="A16" s="110"/>
      <c r="B16" s="130" t="s">
        <v>41</v>
      </c>
      <c r="C16" s="171">
        <v>1553</v>
      </c>
      <c r="D16" s="223">
        <v>4862</v>
      </c>
      <c r="E16" s="530">
        <v>6824</v>
      </c>
      <c r="F16" s="530">
        <v>7080</v>
      </c>
      <c r="G16" s="530">
        <v>7408</v>
      </c>
      <c r="H16" s="530">
        <v>7614</v>
      </c>
      <c r="I16" s="530">
        <v>7956</v>
      </c>
      <c r="J16" s="530">
        <v>8275</v>
      </c>
      <c r="K16" s="530">
        <v>8596</v>
      </c>
      <c r="L16" s="530">
        <v>8864</v>
      </c>
      <c r="M16" s="530">
        <v>9303</v>
      </c>
      <c r="N16" s="530">
        <v>9626</v>
      </c>
      <c r="O16" s="530">
        <v>9766</v>
      </c>
      <c r="P16" s="530">
        <v>10068</v>
      </c>
      <c r="Q16" s="530">
        <v>10223</v>
      </c>
      <c r="R16" s="530">
        <v>10379</v>
      </c>
      <c r="S16" s="223">
        <v>10486</v>
      </c>
      <c r="T16" s="246">
        <v>10800</v>
      </c>
      <c r="U16" s="223">
        <v>10848</v>
      </c>
      <c r="V16" s="223">
        <v>10958</v>
      </c>
      <c r="W16" s="223">
        <v>11042</v>
      </c>
      <c r="X16" s="223">
        <v>11163</v>
      </c>
      <c r="Y16" s="223">
        <v>11392</v>
      </c>
      <c r="Z16" s="223">
        <v>11413</v>
      </c>
      <c r="AA16" s="223">
        <v>11413</v>
      </c>
      <c r="AB16" s="223">
        <v>11552</v>
      </c>
      <c r="AC16" s="223">
        <v>11560.142</v>
      </c>
      <c r="AD16" s="223">
        <v>11598.82</v>
      </c>
      <c r="AE16" s="223">
        <v>11612.453</v>
      </c>
      <c r="AF16" s="223">
        <v>11618.101000000001</v>
      </c>
      <c r="AG16" s="223">
        <v>11670.526</v>
      </c>
      <c r="AH16" s="223">
        <v>11676.682000000001</v>
      </c>
      <c r="AI16" s="223">
        <v>11660.227999999999</v>
      </c>
      <c r="AJ16" s="223">
        <v>11664.359</v>
      </c>
      <c r="AK16" s="223">
        <v>11751.272000000001</v>
      </c>
      <c r="AL16" s="130" t="s">
        <v>41</v>
      </c>
    </row>
    <row r="17" spans="1:43" ht="12.75" customHeight="1" x14ac:dyDescent="0.2">
      <c r="A17" s="110"/>
      <c r="B17" s="8" t="s">
        <v>52</v>
      </c>
      <c r="C17" s="169"/>
      <c r="D17" s="217"/>
      <c r="E17" s="532">
        <v>291</v>
      </c>
      <c r="F17" s="532">
        <v>302</v>
      </c>
      <c r="G17" s="532">
        <v>292</v>
      </c>
      <c r="H17" s="532">
        <v>302</v>
      </c>
      <c r="I17" s="532">
        <v>302</v>
      </c>
      <c r="J17" s="532">
        <v>302</v>
      </c>
      <c r="K17" s="532">
        <v>318</v>
      </c>
      <c r="L17" s="532">
        <v>330</v>
      </c>
      <c r="M17" s="532">
        <v>330</v>
      </c>
      <c r="N17" s="532">
        <v>382</v>
      </c>
      <c r="O17" s="532">
        <v>411</v>
      </c>
      <c r="P17" s="532">
        <v>429</v>
      </c>
      <c r="Q17" s="532">
        <v>613</v>
      </c>
      <c r="R17" s="532">
        <v>754</v>
      </c>
      <c r="S17" s="217">
        <v>925</v>
      </c>
      <c r="T17" s="245">
        <v>1016</v>
      </c>
      <c r="U17" s="217">
        <v>1081</v>
      </c>
      <c r="V17" s="217">
        <v>1156</v>
      </c>
      <c r="W17" s="217">
        <v>1199</v>
      </c>
      <c r="X17" s="217">
        <v>1244</v>
      </c>
      <c r="Y17" s="217">
        <v>1244</v>
      </c>
      <c r="Z17" s="217">
        <v>1254</v>
      </c>
      <c r="AA17" s="217">
        <v>1254</v>
      </c>
      <c r="AB17" s="217">
        <v>1289</v>
      </c>
      <c r="AC17" s="217">
        <v>1290</v>
      </c>
      <c r="AD17" s="217">
        <v>1310</v>
      </c>
      <c r="AE17" s="217">
        <v>1310</v>
      </c>
      <c r="AF17" s="217">
        <v>1310</v>
      </c>
      <c r="AG17" s="217">
        <v>1310</v>
      </c>
      <c r="AH17" s="217">
        <v>1310</v>
      </c>
      <c r="AI17" s="217">
        <v>1310</v>
      </c>
      <c r="AJ17" s="217">
        <v>1316</v>
      </c>
      <c r="AK17" s="217">
        <v>1341</v>
      </c>
      <c r="AL17" s="8" t="s">
        <v>52</v>
      </c>
    </row>
    <row r="18" spans="1:43" ht="12.75" customHeight="1" x14ac:dyDescent="0.2">
      <c r="A18" s="110"/>
      <c r="B18" s="130" t="s">
        <v>43</v>
      </c>
      <c r="C18" s="171">
        <v>3913</v>
      </c>
      <c r="D18" s="223">
        <v>5900</v>
      </c>
      <c r="E18" s="530">
        <v>6193</v>
      </c>
      <c r="F18" s="530">
        <v>6301</v>
      </c>
      <c r="G18" s="530">
        <v>6289</v>
      </c>
      <c r="H18" s="530">
        <v>6401</v>
      </c>
      <c r="I18" s="530">
        <v>6375</v>
      </c>
      <c r="J18" s="530">
        <v>6435</v>
      </c>
      <c r="K18" s="530">
        <v>6465</v>
      </c>
      <c r="L18" s="530">
        <v>6469</v>
      </c>
      <c r="M18" s="530">
        <v>6478</v>
      </c>
      <c r="N18" s="530">
        <v>6478</v>
      </c>
      <c r="O18" s="530">
        <v>6478</v>
      </c>
      <c r="P18" s="530">
        <v>6478</v>
      </c>
      <c r="Q18" s="530">
        <v>6487</v>
      </c>
      <c r="R18" s="530">
        <v>6487</v>
      </c>
      <c r="S18" s="223">
        <v>6532</v>
      </c>
      <c r="T18" s="223">
        <v>6542</v>
      </c>
      <c r="U18" s="223">
        <v>6554</v>
      </c>
      <c r="V18" s="223">
        <v>6588</v>
      </c>
      <c r="W18" s="223">
        <v>6629</v>
      </c>
      <c r="X18" s="223">
        <v>6661</v>
      </c>
      <c r="Y18" s="223">
        <v>6668</v>
      </c>
      <c r="Z18" s="223">
        <v>6668</v>
      </c>
      <c r="AA18" s="223">
        <v>6726</v>
      </c>
      <c r="AB18" s="223">
        <v>6751</v>
      </c>
      <c r="AC18" s="223">
        <v>6844</v>
      </c>
      <c r="AD18" s="223">
        <v>6943</v>
      </c>
      <c r="AE18" s="223">
        <v>6943</v>
      </c>
      <c r="AF18" s="223">
        <v>6943</v>
      </c>
      <c r="AG18" s="223">
        <v>6966</v>
      </c>
      <c r="AH18" s="223">
        <v>6977</v>
      </c>
      <c r="AI18" s="223">
        <v>6978</v>
      </c>
      <c r="AJ18" s="223">
        <v>7556</v>
      </c>
      <c r="AK18" s="165">
        <f>AJ18</f>
        <v>7556</v>
      </c>
      <c r="AL18" s="130" t="s">
        <v>43</v>
      </c>
    </row>
    <row r="19" spans="1:43" ht="12.75" customHeight="1" x14ac:dyDescent="0.2">
      <c r="A19" s="110"/>
      <c r="B19" s="8" t="s">
        <v>22</v>
      </c>
      <c r="C19" s="169"/>
      <c r="D19" s="217"/>
      <c r="E19" s="532">
        <v>154</v>
      </c>
      <c r="F19" s="532">
        <v>154</v>
      </c>
      <c r="G19" s="532">
        <v>154</v>
      </c>
      <c r="H19" s="532">
        <v>154</v>
      </c>
      <c r="I19" s="532">
        <v>159</v>
      </c>
      <c r="J19" s="532">
        <v>167.5</v>
      </c>
      <c r="K19" s="532">
        <v>167.5</v>
      </c>
      <c r="L19" s="532">
        <v>193.5</v>
      </c>
      <c r="M19" s="532">
        <v>204</v>
      </c>
      <c r="N19" s="532">
        <v>216</v>
      </c>
      <c r="O19" s="532">
        <v>240</v>
      </c>
      <c r="P19" s="532">
        <v>257</v>
      </c>
      <c r="Q19" s="532">
        <v>268</v>
      </c>
      <c r="R19" s="532">
        <v>268</v>
      </c>
      <c r="S19" s="217">
        <v>268</v>
      </c>
      <c r="T19" s="217">
        <v>276</v>
      </c>
      <c r="U19" s="217">
        <v>257</v>
      </c>
      <c r="V19" s="217">
        <v>257</v>
      </c>
      <c r="W19" s="217">
        <v>257</v>
      </c>
      <c r="X19" s="217">
        <v>257</v>
      </c>
      <c r="Y19" s="217">
        <v>257</v>
      </c>
      <c r="Z19" s="217">
        <v>257</v>
      </c>
      <c r="AA19" s="217">
        <v>257</v>
      </c>
      <c r="AB19" s="217">
        <v>257</v>
      </c>
      <c r="AC19" s="217">
        <v>257</v>
      </c>
      <c r="AD19" s="217">
        <v>257</v>
      </c>
      <c r="AE19" s="217">
        <v>257</v>
      </c>
      <c r="AF19" s="217">
        <v>257</v>
      </c>
      <c r="AG19" s="217">
        <v>257</v>
      </c>
      <c r="AH19" s="217">
        <v>257</v>
      </c>
      <c r="AI19" s="217">
        <v>257</v>
      </c>
      <c r="AJ19" s="217">
        <v>257</v>
      </c>
      <c r="AK19" s="217">
        <v>271</v>
      </c>
      <c r="AL19" s="8" t="s">
        <v>22</v>
      </c>
    </row>
    <row r="20" spans="1:43" ht="12.75" customHeight="1" x14ac:dyDescent="0.2">
      <c r="A20" s="110"/>
      <c r="B20" s="130" t="s">
        <v>26</v>
      </c>
      <c r="C20" s="171" t="s">
        <v>51</v>
      </c>
      <c r="D20" s="223" t="s">
        <v>51</v>
      </c>
      <c r="E20" s="530" t="s">
        <v>51</v>
      </c>
      <c r="F20" s="530" t="s">
        <v>51</v>
      </c>
      <c r="G20" s="530" t="s">
        <v>51</v>
      </c>
      <c r="H20" s="530" t="s">
        <v>51</v>
      </c>
      <c r="I20" s="530" t="s">
        <v>51</v>
      </c>
      <c r="J20" s="530" t="s">
        <v>51</v>
      </c>
      <c r="K20" s="530" t="s">
        <v>51</v>
      </c>
      <c r="L20" s="530" t="s">
        <v>51</v>
      </c>
      <c r="M20" s="530" t="s">
        <v>51</v>
      </c>
      <c r="N20" s="530" t="s">
        <v>51</v>
      </c>
      <c r="O20" s="530" t="s">
        <v>53</v>
      </c>
      <c r="P20" s="530" t="s">
        <v>51</v>
      </c>
      <c r="Q20" s="530" t="s">
        <v>51</v>
      </c>
      <c r="R20" s="530" t="s">
        <v>51</v>
      </c>
      <c r="S20" s="223" t="s">
        <v>51</v>
      </c>
      <c r="T20" s="246" t="s">
        <v>51</v>
      </c>
      <c r="U20" s="223" t="s">
        <v>51</v>
      </c>
      <c r="V20" s="223" t="s">
        <v>51</v>
      </c>
      <c r="W20" s="223" t="s">
        <v>51</v>
      </c>
      <c r="X20" s="223" t="s">
        <v>51</v>
      </c>
      <c r="Y20" s="223" t="s">
        <v>51</v>
      </c>
      <c r="Z20" s="223" t="s">
        <v>51</v>
      </c>
      <c r="AA20" s="223" t="s">
        <v>51</v>
      </c>
      <c r="AB20" s="223" t="s">
        <v>51</v>
      </c>
      <c r="AC20" s="223" t="s">
        <v>51</v>
      </c>
      <c r="AD20" s="223" t="s">
        <v>51</v>
      </c>
      <c r="AE20" s="223" t="s">
        <v>51</v>
      </c>
      <c r="AF20" s="223" t="s">
        <v>51</v>
      </c>
      <c r="AG20" s="223" t="s">
        <v>51</v>
      </c>
      <c r="AH20" s="223" t="s">
        <v>51</v>
      </c>
      <c r="AI20" s="223" t="s">
        <v>51</v>
      </c>
      <c r="AJ20" s="223" t="s">
        <v>51</v>
      </c>
      <c r="AK20" s="223" t="s">
        <v>51</v>
      </c>
      <c r="AL20" s="130" t="s">
        <v>26</v>
      </c>
    </row>
    <row r="21" spans="1:43" ht="12.75" customHeight="1" x14ac:dyDescent="0.2">
      <c r="A21" s="110"/>
      <c r="B21" s="8" t="s">
        <v>27</v>
      </c>
      <c r="C21" s="169"/>
      <c r="D21" s="217"/>
      <c r="E21" s="532">
        <v>370</v>
      </c>
      <c r="F21" s="532">
        <v>376</v>
      </c>
      <c r="G21" s="532">
        <v>382</v>
      </c>
      <c r="H21" s="532">
        <v>394</v>
      </c>
      <c r="I21" s="532">
        <v>394</v>
      </c>
      <c r="J21" s="532">
        <v>394</v>
      </c>
      <c r="K21" s="532">
        <v>404</v>
      </c>
      <c r="L21" s="532">
        <v>410</v>
      </c>
      <c r="M21" s="532">
        <v>417</v>
      </c>
      <c r="N21" s="532">
        <v>417</v>
      </c>
      <c r="O21" s="532">
        <v>417</v>
      </c>
      <c r="P21" s="532">
        <v>417</v>
      </c>
      <c r="Q21" s="532">
        <v>417</v>
      </c>
      <c r="R21" s="532">
        <v>417</v>
      </c>
      <c r="S21" s="217">
        <v>417</v>
      </c>
      <c r="T21" s="247">
        <v>417</v>
      </c>
      <c r="U21" s="217">
        <v>309</v>
      </c>
      <c r="V21" s="217">
        <v>309</v>
      </c>
      <c r="W21" s="217">
        <v>309</v>
      </c>
      <c r="X21" s="217">
        <v>309</v>
      </c>
      <c r="Y21" s="217">
        <v>309</v>
      </c>
      <c r="Z21" s="217">
        <v>309</v>
      </c>
      <c r="AA21" s="217">
        <v>309</v>
      </c>
      <c r="AB21" s="217">
        <v>309</v>
      </c>
      <c r="AC21" s="217">
        <v>309</v>
      </c>
      <c r="AD21" s="217">
        <v>309</v>
      </c>
      <c r="AE21" s="217">
        <v>314</v>
      </c>
      <c r="AF21" s="217">
        <v>324</v>
      </c>
      <c r="AG21" s="217">
        <v>324</v>
      </c>
      <c r="AH21" s="217">
        <v>403</v>
      </c>
      <c r="AI21" s="217">
        <v>400</v>
      </c>
      <c r="AJ21" s="217">
        <v>400</v>
      </c>
      <c r="AK21" s="217">
        <v>400</v>
      </c>
      <c r="AL21" s="8" t="s">
        <v>27</v>
      </c>
    </row>
    <row r="22" spans="1:43" ht="12.75" customHeight="1" x14ac:dyDescent="0.2">
      <c r="A22" s="110"/>
      <c r="B22" s="130" t="s">
        <v>44</v>
      </c>
      <c r="C22" s="171">
        <v>7</v>
      </c>
      <c r="D22" s="223">
        <v>44</v>
      </c>
      <c r="E22" s="530">
        <v>78</v>
      </c>
      <c r="F22" s="531">
        <v>78</v>
      </c>
      <c r="G22" s="531">
        <v>95</v>
      </c>
      <c r="H22" s="530">
        <v>100</v>
      </c>
      <c r="I22" s="530">
        <v>121</v>
      </c>
      <c r="J22" s="530">
        <v>123</v>
      </c>
      <c r="K22" s="530">
        <v>115</v>
      </c>
      <c r="L22" s="530">
        <v>118</v>
      </c>
      <c r="M22" s="530">
        <v>115</v>
      </c>
      <c r="N22" s="530">
        <v>115</v>
      </c>
      <c r="O22" s="530">
        <v>114</v>
      </c>
      <c r="P22" s="530">
        <v>115</v>
      </c>
      <c r="Q22" s="530">
        <v>126</v>
      </c>
      <c r="R22" s="530">
        <v>147</v>
      </c>
      <c r="S22" s="223">
        <v>146</v>
      </c>
      <c r="T22" s="246">
        <v>147</v>
      </c>
      <c r="U22" s="223">
        <v>147</v>
      </c>
      <c r="V22" s="223">
        <v>147</v>
      </c>
      <c r="W22" s="223">
        <v>147</v>
      </c>
      <c r="X22" s="223">
        <v>152</v>
      </c>
      <c r="Y22" s="223">
        <v>152</v>
      </c>
      <c r="Z22" s="223">
        <v>152</v>
      </c>
      <c r="AA22" s="223">
        <v>152</v>
      </c>
      <c r="AB22" s="223">
        <v>152</v>
      </c>
      <c r="AC22" s="223">
        <v>152</v>
      </c>
      <c r="AD22" s="223">
        <v>161</v>
      </c>
      <c r="AE22" s="223">
        <v>161</v>
      </c>
      <c r="AF22" s="223">
        <v>165</v>
      </c>
      <c r="AG22" s="223">
        <v>165</v>
      </c>
      <c r="AH22" s="223">
        <v>165</v>
      </c>
      <c r="AI22" s="223">
        <v>165</v>
      </c>
      <c r="AJ22" s="223">
        <v>163</v>
      </c>
      <c r="AK22" s="223">
        <v>163</v>
      </c>
      <c r="AL22" s="130" t="s">
        <v>44</v>
      </c>
    </row>
    <row r="23" spans="1:43" ht="12.75" customHeight="1" x14ac:dyDescent="0.2">
      <c r="A23" s="110"/>
      <c r="B23" s="8" t="s">
        <v>25</v>
      </c>
      <c r="C23" s="172"/>
      <c r="D23" s="218"/>
      <c r="E23" s="532">
        <v>267</v>
      </c>
      <c r="F23" s="532">
        <v>269</v>
      </c>
      <c r="G23" s="532">
        <v>269</v>
      </c>
      <c r="H23" s="532">
        <v>269</v>
      </c>
      <c r="I23" s="532">
        <v>293</v>
      </c>
      <c r="J23" s="532">
        <v>335</v>
      </c>
      <c r="K23" s="532">
        <v>365</v>
      </c>
      <c r="L23" s="532">
        <v>382</v>
      </c>
      <c r="M23" s="532">
        <v>448</v>
      </c>
      <c r="N23" s="532">
        <v>448</v>
      </c>
      <c r="O23" s="532">
        <v>448</v>
      </c>
      <c r="P23" s="532">
        <v>448</v>
      </c>
      <c r="Q23" s="532">
        <v>533</v>
      </c>
      <c r="R23" s="532">
        <v>542</v>
      </c>
      <c r="S23" s="217">
        <v>569</v>
      </c>
      <c r="T23" s="217">
        <v>636</v>
      </c>
      <c r="U23" s="217">
        <v>785</v>
      </c>
      <c r="V23" s="217">
        <v>858</v>
      </c>
      <c r="W23" s="217">
        <v>1273.7</v>
      </c>
      <c r="X23" s="217">
        <v>1273</v>
      </c>
      <c r="Y23" s="217">
        <v>1477</v>
      </c>
      <c r="Z23" s="217">
        <v>1515.5</v>
      </c>
      <c r="AA23" s="217">
        <v>1515.1</v>
      </c>
      <c r="AB23" s="217">
        <v>1562.3</v>
      </c>
      <c r="AC23" s="217">
        <v>1577.2</v>
      </c>
      <c r="AD23" s="217">
        <v>1621.4</v>
      </c>
      <c r="AE23" s="217">
        <v>1628</v>
      </c>
      <c r="AF23" s="217">
        <v>1636.2</v>
      </c>
      <c r="AG23" s="217">
        <v>1669.4</v>
      </c>
      <c r="AH23" s="217">
        <v>1723.2</v>
      </c>
      <c r="AI23" s="217">
        <v>1774.3</v>
      </c>
      <c r="AJ23" s="217">
        <v>1859.5</v>
      </c>
      <c r="AK23" s="217">
        <v>1867.6</v>
      </c>
      <c r="AL23" s="8" t="s">
        <v>25</v>
      </c>
    </row>
    <row r="24" spans="1:43" ht="12.75" customHeight="1" x14ac:dyDescent="0.2">
      <c r="A24" s="110"/>
      <c r="B24" s="130" t="s">
        <v>28</v>
      </c>
      <c r="C24" s="171" t="s">
        <v>51</v>
      </c>
      <c r="D24" s="223" t="s">
        <v>51</v>
      </c>
      <c r="E24" s="530" t="s">
        <v>51</v>
      </c>
      <c r="F24" s="530" t="s">
        <v>51</v>
      </c>
      <c r="G24" s="530" t="s">
        <v>51</v>
      </c>
      <c r="H24" s="530" t="s">
        <v>51</v>
      </c>
      <c r="I24" s="530" t="s">
        <v>51</v>
      </c>
      <c r="J24" s="530" t="s">
        <v>51</v>
      </c>
      <c r="K24" s="530" t="s">
        <v>51</v>
      </c>
      <c r="L24" s="530" t="s">
        <v>51</v>
      </c>
      <c r="M24" s="530" t="s">
        <v>51</v>
      </c>
      <c r="N24" s="530" t="s">
        <v>51</v>
      </c>
      <c r="O24" s="530" t="s">
        <v>53</v>
      </c>
      <c r="P24" s="530" t="s">
        <v>51</v>
      </c>
      <c r="Q24" s="530" t="s">
        <v>51</v>
      </c>
      <c r="R24" s="530" t="s">
        <v>51</v>
      </c>
      <c r="S24" s="223" t="s">
        <v>51</v>
      </c>
      <c r="T24" s="246" t="s">
        <v>51</v>
      </c>
      <c r="U24" s="223" t="s">
        <v>51</v>
      </c>
      <c r="V24" s="223" t="s">
        <v>51</v>
      </c>
      <c r="W24" s="223" t="s">
        <v>51</v>
      </c>
      <c r="X24" s="223" t="s">
        <v>51</v>
      </c>
      <c r="Y24" s="223" t="s">
        <v>51</v>
      </c>
      <c r="Z24" s="223" t="s">
        <v>51</v>
      </c>
      <c r="AA24" s="223" t="s">
        <v>51</v>
      </c>
      <c r="AB24" s="223" t="s">
        <v>51</v>
      </c>
      <c r="AC24" s="223" t="s">
        <v>51</v>
      </c>
      <c r="AD24" s="223" t="s">
        <v>51</v>
      </c>
      <c r="AE24" s="223" t="s">
        <v>51</v>
      </c>
      <c r="AF24" s="223" t="s">
        <v>51</v>
      </c>
      <c r="AG24" s="223" t="s">
        <v>51</v>
      </c>
      <c r="AH24" s="223" t="s">
        <v>51</v>
      </c>
      <c r="AI24" s="223" t="s">
        <v>51</v>
      </c>
      <c r="AJ24" s="223" t="s">
        <v>51</v>
      </c>
      <c r="AK24" s="223" t="s">
        <v>51</v>
      </c>
      <c r="AL24" s="130" t="s">
        <v>28</v>
      </c>
    </row>
    <row r="25" spans="1:43" ht="12.75" customHeight="1" x14ac:dyDescent="0.2">
      <c r="A25" s="110"/>
      <c r="B25" s="8" t="s">
        <v>36</v>
      </c>
      <c r="C25" s="169">
        <v>1209</v>
      </c>
      <c r="D25" s="217">
        <v>1798</v>
      </c>
      <c r="E25" s="532">
        <v>2092</v>
      </c>
      <c r="F25" s="529">
        <v>2092</v>
      </c>
      <c r="G25" s="532">
        <v>2134</v>
      </c>
      <c r="H25" s="529">
        <v>2167</v>
      </c>
      <c r="I25" s="529">
        <v>2208</v>
      </c>
      <c r="J25" s="532">
        <v>2208</v>
      </c>
      <c r="K25" s="532">
        <v>2208</v>
      </c>
      <c r="L25" s="532">
        <v>2225</v>
      </c>
      <c r="M25" s="532">
        <v>2225</v>
      </c>
      <c r="N25" s="532">
        <v>2291</v>
      </c>
      <c r="O25" s="532">
        <v>2265</v>
      </c>
      <c r="P25" s="532">
        <v>2499</v>
      </c>
      <c r="Q25" s="532">
        <v>2516</v>
      </c>
      <c r="R25" s="532">
        <v>2542</v>
      </c>
      <c r="S25" s="217">
        <v>2585</v>
      </c>
      <c r="T25" s="245">
        <v>2600</v>
      </c>
      <c r="U25" s="217">
        <v>2604</v>
      </c>
      <c r="V25" s="217">
        <v>2582</v>
      </c>
      <c r="W25" s="217">
        <v>2637</v>
      </c>
      <c r="X25" s="217">
        <v>2631</v>
      </c>
      <c r="Y25" s="217">
        <v>2646</v>
      </c>
      <c r="Z25" s="217">
        <v>2651</v>
      </c>
      <c r="AA25" s="217">
        <v>2658</v>
      </c>
      <c r="AB25" s="217">
        <v>2666</v>
      </c>
      <c r="AC25" s="217">
        <v>2678</v>
      </c>
      <c r="AD25" s="217">
        <v>2730</v>
      </c>
      <c r="AE25" s="217">
        <v>2756</v>
      </c>
      <c r="AF25" s="217">
        <v>2758</v>
      </c>
      <c r="AG25" s="217">
        <v>2756</v>
      </c>
      <c r="AH25" s="217">
        <v>2790</v>
      </c>
      <c r="AI25" s="217">
        <v>2789</v>
      </c>
      <c r="AJ25" s="217">
        <v>2790</v>
      </c>
      <c r="AK25" s="217">
        <v>2793</v>
      </c>
      <c r="AL25" s="8" t="s">
        <v>36</v>
      </c>
      <c r="AM25" s="440"/>
    </row>
    <row r="26" spans="1:43" ht="12.75" customHeight="1" x14ac:dyDescent="0.2">
      <c r="A26" s="110"/>
      <c r="B26" s="130" t="s">
        <v>45</v>
      </c>
      <c r="C26" s="171">
        <v>478</v>
      </c>
      <c r="D26" s="223">
        <v>938</v>
      </c>
      <c r="E26" s="530">
        <v>1445</v>
      </c>
      <c r="F26" s="530">
        <v>1450</v>
      </c>
      <c r="G26" s="530">
        <v>1554</v>
      </c>
      <c r="H26" s="530">
        <v>1557</v>
      </c>
      <c r="I26" s="530">
        <v>1559</v>
      </c>
      <c r="J26" s="530">
        <v>1596</v>
      </c>
      <c r="K26" s="530">
        <v>1607</v>
      </c>
      <c r="L26" s="530">
        <v>1613</v>
      </c>
      <c r="M26" s="530">
        <v>1613</v>
      </c>
      <c r="N26" s="530">
        <v>1634</v>
      </c>
      <c r="O26" s="530">
        <v>1633</v>
      </c>
      <c r="P26" s="530">
        <v>1645</v>
      </c>
      <c r="Q26" s="530">
        <v>1645</v>
      </c>
      <c r="R26" s="530">
        <v>1670</v>
      </c>
      <c r="S26" s="223">
        <v>1677</v>
      </c>
      <c r="T26" s="246">
        <v>1677</v>
      </c>
      <c r="U26" s="223">
        <v>1678</v>
      </c>
      <c r="V26" s="223">
        <v>1696</v>
      </c>
      <c r="W26" s="223">
        <v>1696</v>
      </c>
      <c r="X26" s="223">
        <v>1696</v>
      </c>
      <c r="Y26" s="223">
        <v>1719</v>
      </c>
      <c r="Z26" s="223">
        <v>1719</v>
      </c>
      <c r="AA26" s="223">
        <v>1719</v>
      </c>
      <c r="AB26" s="223">
        <v>1719</v>
      </c>
      <c r="AC26" s="223">
        <v>1719</v>
      </c>
      <c r="AD26" s="223">
        <v>1719</v>
      </c>
      <c r="AE26" s="223">
        <v>1719</v>
      </c>
      <c r="AF26" s="223">
        <v>1719</v>
      </c>
      <c r="AG26" s="223">
        <v>1743</v>
      </c>
      <c r="AH26" s="223">
        <v>1743</v>
      </c>
      <c r="AI26" s="223">
        <v>1749</v>
      </c>
      <c r="AJ26" s="223">
        <v>1749</v>
      </c>
      <c r="AK26" s="223">
        <v>1749</v>
      </c>
      <c r="AL26" s="130" t="s">
        <v>45</v>
      </c>
      <c r="AN26" s="440"/>
      <c r="AO26" s="440"/>
      <c r="AP26" s="440"/>
      <c r="AQ26" s="440"/>
    </row>
    <row r="27" spans="1:43" ht="12.75" customHeight="1" x14ac:dyDescent="0.2">
      <c r="A27" s="110"/>
      <c r="B27" s="445" t="s">
        <v>29</v>
      </c>
      <c r="C27" s="438"/>
      <c r="D27" s="439"/>
      <c r="E27" s="535">
        <v>257</v>
      </c>
      <c r="F27" s="535">
        <v>239</v>
      </c>
      <c r="G27" s="535">
        <v>257</v>
      </c>
      <c r="H27" s="535">
        <v>231</v>
      </c>
      <c r="I27" s="535">
        <v>245</v>
      </c>
      <c r="J27" s="535">
        <v>246</v>
      </c>
      <c r="K27" s="535">
        <v>258</v>
      </c>
      <c r="L27" s="535">
        <v>264</v>
      </c>
      <c r="M27" s="535">
        <v>268</v>
      </c>
      <c r="N27" s="535">
        <v>317</v>
      </c>
      <c r="O27" s="535">
        <v>358</v>
      </c>
      <c r="P27" s="535">
        <v>398</v>
      </c>
      <c r="Q27" s="535">
        <v>405</v>
      </c>
      <c r="R27" s="535">
        <v>405</v>
      </c>
      <c r="S27" s="235">
        <v>552</v>
      </c>
      <c r="T27" s="235">
        <v>552</v>
      </c>
      <c r="U27" s="235">
        <v>663</v>
      </c>
      <c r="V27" s="235">
        <v>663</v>
      </c>
      <c r="W27" s="235">
        <v>765</v>
      </c>
      <c r="X27" s="235">
        <v>849</v>
      </c>
      <c r="Y27" s="235">
        <v>857</v>
      </c>
      <c r="Z27" s="235">
        <v>1070</v>
      </c>
      <c r="AA27" s="235">
        <v>1365</v>
      </c>
      <c r="AB27" s="235">
        <v>1482</v>
      </c>
      <c r="AC27" s="235">
        <v>1556</v>
      </c>
      <c r="AD27" s="235">
        <v>1559</v>
      </c>
      <c r="AE27" s="235">
        <v>1637</v>
      </c>
      <c r="AF27" s="235">
        <v>1637</v>
      </c>
      <c r="AG27" s="235">
        <v>1637</v>
      </c>
      <c r="AH27" s="235">
        <v>1676</v>
      </c>
      <c r="AI27" s="235">
        <v>1712</v>
      </c>
      <c r="AJ27" s="235">
        <v>1761</v>
      </c>
      <c r="AK27" s="235">
        <v>1802</v>
      </c>
      <c r="AL27" s="445" t="s">
        <v>29</v>
      </c>
    </row>
    <row r="28" spans="1:43" s="440" customFormat="1" ht="12.75" customHeight="1" x14ac:dyDescent="0.2">
      <c r="A28" s="110"/>
      <c r="B28" s="130" t="s">
        <v>46</v>
      </c>
      <c r="C28" s="171">
        <v>66</v>
      </c>
      <c r="D28" s="223">
        <v>132</v>
      </c>
      <c r="E28" s="530">
        <v>316</v>
      </c>
      <c r="F28" s="530">
        <v>474</v>
      </c>
      <c r="G28" s="530">
        <v>520</v>
      </c>
      <c r="H28" s="530">
        <v>579</v>
      </c>
      <c r="I28" s="530">
        <v>587</v>
      </c>
      <c r="J28" s="531">
        <v>687</v>
      </c>
      <c r="K28" s="531">
        <v>710</v>
      </c>
      <c r="L28" s="531">
        <v>797</v>
      </c>
      <c r="M28" s="531">
        <v>1252</v>
      </c>
      <c r="N28" s="531">
        <v>1441</v>
      </c>
      <c r="O28" s="531">
        <v>1482</v>
      </c>
      <c r="P28" s="531">
        <v>1659</v>
      </c>
      <c r="Q28" s="531">
        <v>1835</v>
      </c>
      <c r="R28" s="536">
        <v>2002</v>
      </c>
      <c r="S28" s="351">
        <v>2091</v>
      </c>
      <c r="T28" s="448">
        <v>2341</v>
      </c>
      <c r="U28" s="223">
        <v>2545</v>
      </c>
      <c r="V28" s="223">
        <v>2613</v>
      </c>
      <c r="W28" s="223">
        <v>2673</v>
      </c>
      <c r="X28" s="223">
        <v>2705</v>
      </c>
      <c r="Y28" s="223">
        <v>2737</v>
      </c>
      <c r="Z28" s="223">
        <v>2737</v>
      </c>
      <c r="AA28" s="223">
        <v>2988</v>
      </c>
      <c r="AB28" s="223">
        <v>3035</v>
      </c>
      <c r="AC28" s="223">
        <v>3065</v>
      </c>
      <c r="AD28" s="223">
        <v>3065</v>
      </c>
      <c r="AE28" s="223">
        <v>3065</v>
      </c>
      <c r="AF28" s="223">
        <v>3065</v>
      </c>
      <c r="AG28" s="223">
        <v>3065</v>
      </c>
      <c r="AH28" s="223">
        <v>3065</v>
      </c>
      <c r="AI28" s="223">
        <v>3065</v>
      </c>
      <c r="AJ28" s="223">
        <v>3065</v>
      </c>
      <c r="AK28" s="223">
        <v>3115</v>
      </c>
      <c r="AL28" s="130" t="s">
        <v>46</v>
      </c>
      <c r="AM28" s="214"/>
      <c r="AN28" s="214"/>
      <c r="AO28" s="214"/>
      <c r="AP28" s="214"/>
      <c r="AQ28" s="214"/>
    </row>
    <row r="29" spans="1:43" ht="12.75" customHeight="1" x14ac:dyDescent="0.2">
      <c r="A29" s="110"/>
      <c r="B29" s="8" t="s">
        <v>30</v>
      </c>
      <c r="C29" s="169"/>
      <c r="D29" s="217"/>
      <c r="E29" s="532">
        <v>113</v>
      </c>
      <c r="F29" s="532">
        <v>113</v>
      </c>
      <c r="G29" s="532">
        <v>113</v>
      </c>
      <c r="H29" s="532">
        <v>113</v>
      </c>
      <c r="I29" s="532">
        <v>113</v>
      </c>
      <c r="J29" s="532">
        <v>113</v>
      </c>
      <c r="K29" s="532">
        <v>113</v>
      </c>
      <c r="L29" s="532">
        <v>113</v>
      </c>
      <c r="M29" s="532">
        <v>113</v>
      </c>
      <c r="N29" s="532">
        <v>113</v>
      </c>
      <c r="O29" s="532">
        <v>113</v>
      </c>
      <c r="P29" s="532">
        <v>113</v>
      </c>
      <c r="Q29" s="532">
        <v>113</v>
      </c>
      <c r="R29" s="532">
        <v>113</v>
      </c>
      <c r="S29" s="217">
        <v>228</v>
      </c>
      <c r="T29" s="245">
        <v>228</v>
      </c>
      <c r="U29" s="217">
        <v>228</v>
      </c>
      <c r="V29" s="217">
        <v>281</v>
      </c>
      <c r="W29" s="217">
        <v>281</v>
      </c>
      <c r="X29" s="217">
        <v>321</v>
      </c>
      <c r="Y29" s="217">
        <v>332</v>
      </c>
      <c r="Z29" s="217">
        <v>350</v>
      </c>
      <c r="AA29" s="217">
        <v>550</v>
      </c>
      <c r="AB29" s="217">
        <v>644</v>
      </c>
      <c r="AC29" s="217">
        <v>683</v>
      </c>
      <c r="AD29" s="217">
        <v>747</v>
      </c>
      <c r="AE29" s="217">
        <v>747</v>
      </c>
      <c r="AF29" s="217">
        <v>763</v>
      </c>
      <c r="AG29" s="217">
        <v>823</v>
      </c>
      <c r="AH29" s="217">
        <v>866</v>
      </c>
      <c r="AI29" s="217">
        <v>920</v>
      </c>
      <c r="AJ29" s="217">
        <v>931</v>
      </c>
      <c r="AK29" s="217">
        <v>949</v>
      </c>
      <c r="AL29" s="8" t="s">
        <v>30</v>
      </c>
    </row>
    <row r="30" spans="1:43" ht="12.75" customHeight="1" x14ac:dyDescent="0.2">
      <c r="A30" s="110"/>
      <c r="B30" s="130" t="s">
        <v>32</v>
      </c>
      <c r="C30" s="171"/>
      <c r="D30" s="223"/>
      <c r="E30" s="530">
        <v>228</v>
      </c>
      <c r="F30" s="530">
        <v>246</v>
      </c>
      <c r="G30" s="530">
        <v>246</v>
      </c>
      <c r="H30" s="530">
        <v>254</v>
      </c>
      <c r="I30" s="530">
        <v>268</v>
      </c>
      <c r="J30" s="530">
        <v>277</v>
      </c>
      <c r="K30" s="530">
        <v>310</v>
      </c>
      <c r="L30" s="530">
        <v>331</v>
      </c>
      <c r="M30" s="530">
        <v>369</v>
      </c>
      <c r="N30" s="530">
        <v>382</v>
      </c>
      <c r="O30" s="530">
        <v>382</v>
      </c>
      <c r="P30" s="530">
        <v>435</v>
      </c>
      <c r="Q30" s="530">
        <v>456</v>
      </c>
      <c r="R30" s="530">
        <v>478</v>
      </c>
      <c r="S30" s="223">
        <v>483</v>
      </c>
      <c r="T30" s="223">
        <v>569</v>
      </c>
      <c r="U30" s="223">
        <v>579</v>
      </c>
      <c r="V30" s="223">
        <v>578</v>
      </c>
      <c r="W30" s="223">
        <v>567.29399999999998</v>
      </c>
      <c r="X30" s="223">
        <v>605.20100000000002</v>
      </c>
      <c r="Y30" s="223">
        <v>606.63900000000001</v>
      </c>
      <c r="Z30" s="223">
        <v>606.63900000000001</v>
      </c>
      <c r="AA30" s="223">
        <v>606.68899999999996</v>
      </c>
      <c r="AB30" s="223">
        <v>607.02599999999995</v>
      </c>
      <c r="AC30" s="223">
        <v>607.03</v>
      </c>
      <c r="AD30" s="223">
        <v>610.37300000000005</v>
      </c>
      <c r="AE30" s="223">
        <v>610.37300000000005</v>
      </c>
      <c r="AF30" s="223">
        <v>617.62</v>
      </c>
      <c r="AG30" s="223">
        <v>623.30999999999995</v>
      </c>
      <c r="AH30" s="223">
        <v>623.30999999999995</v>
      </c>
      <c r="AI30" s="223">
        <v>616.11</v>
      </c>
      <c r="AJ30" s="223">
        <v>616.11099999999999</v>
      </c>
      <c r="AK30" s="223">
        <v>616.02300000000002</v>
      </c>
      <c r="AL30" s="130" t="s">
        <v>32</v>
      </c>
    </row>
    <row r="31" spans="1:43" ht="12.75" customHeight="1" x14ac:dyDescent="0.2">
      <c r="A31" s="110"/>
      <c r="B31" s="8" t="s">
        <v>31</v>
      </c>
      <c r="C31" s="172"/>
      <c r="D31" s="218"/>
      <c r="E31" s="532">
        <v>192</v>
      </c>
      <c r="F31" s="532">
        <v>198</v>
      </c>
      <c r="G31" s="532">
        <v>198</v>
      </c>
      <c r="H31" s="532">
        <v>198</v>
      </c>
      <c r="I31" s="532">
        <v>198</v>
      </c>
      <c r="J31" s="532">
        <v>198</v>
      </c>
      <c r="K31" s="532">
        <v>215</v>
      </c>
      <c r="L31" s="532">
        <v>218.9</v>
      </c>
      <c r="M31" s="532">
        <v>292</v>
      </c>
      <c r="N31" s="532">
        <v>295</v>
      </c>
      <c r="O31" s="532">
        <v>295.7</v>
      </c>
      <c r="P31" s="532">
        <v>296.39999999999998</v>
      </c>
      <c r="Q31" s="532">
        <v>301.60000000000002</v>
      </c>
      <c r="R31" s="532">
        <v>312.8</v>
      </c>
      <c r="S31" s="217">
        <v>316.2</v>
      </c>
      <c r="T31" s="217">
        <v>327.5</v>
      </c>
      <c r="U31" s="217">
        <v>327.5</v>
      </c>
      <c r="V31" s="217">
        <v>364.5</v>
      </c>
      <c r="W31" s="217">
        <v>384</v>
      </c>
      <c r="X31" s="217">
        <v>391</v>
      </c>
      <c r="Y31" s="217">
        <v>415.7</v>
      </c>
      <c r="Z31" s="217">
        <v>419.2</v>
      </c>
      <c r="AA31" s="217">
        <v>419.2</v>
      </c>
      <c r="AB31" s="217">
        <v>419.8</v>
      </c>
      <c r="AC31" s="217">
        <v>419.7</v>
      </c>
      <c r="AD31" s="217">
        <v>463.1</v>
      </c>
      <c r="AE31" s="217">
        <v>463.2</v>
      </c>
      <c r="AF31" s="217">
        <v>482.3</v>
      </c>
      <c r="AG31" s="217">
        <v>482.3</v>
      </c>
      <c r="AH31" s="217">
        <v>495.3</v>
      </c>
      <c r="AI31" s="217">
        <v>818.2</v>
      </c>
      <c r="AJ31" s="217">
        <v>849</v>
      </c>
      <c r="AK31" s="217">
        <v>861.2</v>
      </c>
      <c r="AL31" s="8" t="s">
        <v>31</v>
      </c>
    </row>
    <row r="32" spans="1:43" ht="14.25" customHeight="1" x14ac:dyDescent="0.2">
      <c r="A32" s="110"/>
      <c r="B32" s="130" t="s">
        <v>47</v>
      </c>
      <c r="C32" s="171">
        <v>108</v>
      </c>
      <c r="D32" s="223">
        <v>204</v>
      </c>
      <c r="E32" s="530">
        <v>225</v>
      </c>
      <c r="F32" s="530">
        <v>249</v>
      </c>
      <c r="G32" s="530">
        <v>318</v>
      </c>
      <c r="H32" s="530">
        <v>337</v>
      </c>
      <c r="I32" s="530">
        <v>388</v>
      </c>
      <c r="J32" s="530">
        <v>394</v>
      </c>
      <c r="K32" s="530">
        <v>431</v>
      </c>
      <c r="L32" s="530">
        <v>444</v>
      </c>
      <c r="M32" s="530">
        <v>473</v>
      </c>
      <c r="N32" s="530">
        <v>512</v>
      </c>
      <c r="O32" s="530">
        <v>549</v>
      </c>
      <c r="P32" s="530">
        <v>591</v>
      </c>
      <c r="Q32" s="530">
        <v>603</v>
      </c>
      <c r="R32" s="530">
        <v>653</v>
      </c>
      <c r="S32" s="223">
        <v>653</v>
      </c>
      <c r="T32" s="246">
        <v>693</v>
      </c>
      <c r="U32" s="223">
        <v>700</v>
      </c>
      <c r="V32" s="223">
        <v>700</v>
      </c>
      <c r="W32" s="223">
        <v>739</v>
      </c>
      <c r="X32" s="223">
        <v>765</v>
      </c>
      <c r="Y32" s="223">
        <v>779</v>
      </c>
      <c r="Z32" s="223">
        <v>790</v>
      </c>
      <c r="AA32" s="223">
        <v>780</v>
      </c>
      <c r="AB32" s="223">
        <v>810</v>
      </c>
      <c r="AC32" s="223">
        <v>881</v>
      </c>
      <c r="AD32" s="223">
        <v>881</v>
      </c>
      <c r="AE32" s="223">
        <v>890</v>
      </c>
      <c r="AF32" s="223">
        <v>893</v>
      </c>
      <c r="AG32" s="223">
        <v>926</v>
      </c>
      <c r="AH32" s="223">
        <v>926</v>
      </c>
      <c r="AI32" s="223">
        <v>933</v>
      </c>
      <c r="AJ32" s="223">
        <v>944</v>
      </c>
      <c r="AK32" s="165">
        <f>AJ32</f>
        <v>944</v>
      </c>
      <c r="AL32" s="130" t="s">
        <v>47</v>
      </c>
    </row>
    <row r="33" spans="1:38" ht="12.75" customHeight="1" x14ac:dyDescent="0.2">
      <c r="A33" s="110"/>
      <c r="B33" s="10" t="s">
        <v>48</v>
      </c>
      <c r="C33" s="174">
        <v>403</v>
      </c>
      <c r="D33" s="175">
        <v>850</v>
      </c>
      <c r="E33" s="533">
        <v>939</v>
      </c>
      <c r="F33" s="533">
        <v>968</v>
      </c>
      <c r="G33" s="533">
        <v>1005</v>
      </c>
      <c r="H33" s="533">
        <v>1061</v>
      </c>
      <c r="I33" s="533">
        <v>1125</v>
      </c>
      <c r="J33" s="533">
        <v>1262</v>
      </c>
      <c r="K33" s="533">
        <v>1350</v>
      </c>
      <c r="L33" s="533">
        <v>1423</v>
      </c>
      <c r="M33" s="533">
        <v>1439</v>
      </c>
      <c r="N33" s="533">
        <v>1484</v>
      </c>
      <c r="O33" s="533">
        <v>1499</v>
      </c>
      <c r="P33" s="533">
        <v>1507</v>
      </c>
      <c r="Q33" s="533">
        <v>1544</v>
      </c>
      <c r="R33" s="533">
        <v>1591</v>
      </c>
      <c r="S33" s="175">
        <v>1684</v>
      </c>
      <c r="T33" s="175">
        <v>1677</v>
      </c>
      <c r="U33" s="175">
        <v>1744</v>
      </c>
      <c r="V33" s="175">
        <v>1836</v>
      </c>
      <c r="W33" s="175">
        <v>1857</v>
      </c>
      <c r="X33" s="175">
        <v>1923</v>
      </c>
      <c r="Y33" s="175">
        <v>1971</v>
      </c>
      <c r="Z33" s="175">
        <v>1957</v>
      </c>
      <c r="AA33" s="175">
        <v>2004</v>
      </c>
      <c r="AB33" s="175">
        <v>2044</v>
      </c>
      <c r="AC33" s="175">
        <v>2088</v>
      </c>
      <c r="AD33" s="175">
        <v>2119</v>
      </c>
      <c r="AE33" s="175">
        <v>2118</v>
      </c>
      <c r="AF33" s="175">
        <v>2132</v>
      </c>
      <c r="AG33" s="175">
        <v>2132</v>
      </c>
      <c r="AH33" s="175">
        <v>2133</v>
      </c>
      <c r="AI33" s="175">
        <v>2179</v>
      </c>
      <c r="AJ33" s="175">
        <v>2185</v>
      </c>
      <c r="AK33" s="449">
        <v>2193</v>
      </c>
      <c r="AL33" s="113" t="s">
        <v>48</v>
      </c>
    </row>
    <row r="34" spans="1:38" ht="12.75" customHeight="1" x14ac:dyDescent="0.2">
      <c r="A34" s="215"/>
      <c r="B34" s="130" t="s">
        <v>19</v>
      </c>
      <c r="C34" s="173" t="s">
        <v>51</v>
      </c>
      <c r="D34" s="180" t="s">
        <v>51</v>
      </c>
      <c r="E34" s="530" t="s">
        <v>51</v>
      </c>
      <c r="F34" s="530" t="s">
        <v>51</v>
      </c>
      <c r="G34" s="530" t="s">
        <v>51</v>
      </c>
      <c r="H34" s="530" t="s">
        <v>51</v>
      </c>
      <c r="I34" s="530" t="s">
        <v>51</v>
      </c>
      <c r="J34" s="530" t="s">
        <v>51</v>
      </c>
      <c r="K34" s="530" t="s">
        <v>51</v>
      </c>
      <c r="L34" s="530" t="s">
        <v>51</v>
      </c>
      <c r="M34" s="530" t="s">
        <v>51</v>
      </c>
      <c r="N34" s="530" t="s">
        <v>51</v>
      </c>
      <c r="O34" s="530" t="s">
        <v>53</v>
      </c>
      <c r="P34" s="530" t="s">
        <v>51</v>
      </c>
      <c r="Q34" s="530" t="s">
        <v>51</v>
      </c>
      <c r="R34" s="530" t="s">
        <v>51</v>
      </c>
      <c r="S34" s="223" t="s">
        <v>51</v>
      </c>
      <c r="T34" s="246">
        <v>11</v>
      </c>
      <c r="U34" s="223">
        <v>11</v>
      </c>
      <c r="V34" s="223">
        <v>11</v>
      </c>
      <c r="W34" s="223">
        <v>11</v>
      </c>
      <c r="X34" s="223">
        <v>11</v>
      </c>
      <c r="Y34" s="223">
        <v>11</v>
      </c>
      <c r="Z34" s="165">
        <v>11</v>
      </c>
      <c r="AA34" s="351">
        <v>11</v>
      </c>
      <c r="AB34" s="351">
        <v>11</v>
      </c>
      <c r="AC34" s="351">
        <v>11</v>
      </c>
      <c r="AD34" s="341">
        <v>11</v>
      </c>
      <c r="AE34" s="341">
        <v>11</v>
      </c>
      <c r="AF34" s="341">
        <v>11</v>
      </c>
      <c r="AG34" s="307">
        <v>41</v>
      </c>
      <c r="AH34" s="341">
        <v>41</v>
      </c>
      <c r="AI34" s="341">
        <v>41</v>
      </c>
      <c r="AJ34" s="341">
        <v>41</v>
      </c>
      <c r="AK34" s="340">
        <f>AJ34</f>
        <v>41</v>
      </c>
      <c r="AL34" s="203" t="s">
        <v>19</v>
      </c>
    </row>
    <row r="35" spans="1:38" ht="12.75" customHeight="1" x14ac:dyDescent="0.2">
      <c r="A35" s="215"/>
      <c r="B35" s="8" t="s">
        <v>49</v>
      </c>
      <c r="C35" s="169">
        <v>41</v>
      </c>
      <c r="D35" s="217">
        <v>57</v>
      </c>
      <c r="E35" s="532">
        <v>73</v>
      </c>
      <c r="F35" s="532"/>
      <c r="G35" s="532"/>
      <c r="H35" s="532"/>
      <c r="I35" s="532">
        <v>94</v>
      </c>
      <c r="J35" s="532">
        <v>107</v>
      </c>
      <c r="K35" s="532">
        <v>103</v>
      </c>
      <c r="L35" s="532">
        <v>109</v>
      </c>
      <c r="M35" s="532">
        <v>128</v>
      </c>
      <c r="N35" s="532">
        <v>128</v>
      </c>
      <c r="O35" s="532">
        <v>144</v>
      </c>
      <c r="P35" s="532">
        <v>143</v>
      </c>
      <c r="Q35" s="532">
        <v>173</v>
      </c>
      <c r="R35" s="529">
        <f>Q35</f>
        <v>173</v>
      </c>
      <c r="S35" s="217">
        <v>193</v>
      </c>
      <c r="T35" s="245">
        <v>264</v>
      </c>
      <c r="U35" s="217">
        <v>271</v>
      </c>
      <c r="V35" s="217">
        <v>239</v>
      </c>
      <c r="W35" s="217">
        <v>253</v>
      </c>
      <c r="X35" s="217">
        <v>344</v>
      </c>
      <c r="Y35" s="217">
        <v>381</v>
      </c>
      <c r="Z35" s="217">
        <v>393</v>
      </c>
      <c r="AA35" s="217">
        <v>392</v>
      </c>
      <c r="AB35" s="217" t="s">
        <v>167</v>
      </c>
      <c r="AC35" s="217" t="s">
        <v>167</v>
      </c>
      <c r="AD35" s="217" t="s">
        <v>167</v>
      </c>
      <c r="AE35" s="217" t="s">
        <v>167</v>
      </c>
      <c r="AF35" s="217">
        <v>523</v>
      </c>
      <c r="AG35" s="217">
        <v>599</v>
      </c>
      <c r="AH35" s="217">
        <v>580</v>
      </c>
      <c r="AI35" s="217">
        <v>580</v>
      </c>
      <c r="AJ35" s="217">
        <v>580</v>
      </c>
      <c r="AK35" s="196">
        <v>580</v>
      </c>
      <c r="AL35" s="202" t="s">
        <v>49</v>
      </c>
    </row>
    <row r="36" spans="1:38" ht="12.75" customHeight="1" x14ac:dyDescent="0.2">
      <c r="A36" s="215"/>
      <c r="B36" s="135" t="s">
        <v>20</v>
      </c>
      <c r="C36" s="190"/>
      <c r="D36" s="224"/>
      <c r="E36" s="534">
        <v>1148</v>
      </c>
      <c r="F36" s="534">
        <v>1152</v>
      </c>
      <c r="G36" s="534">
        <v>1164</v>
      </c>
      <c r="H36" s="534">
        <v>1184</v>
      </c>
      <c r="I36" s="534">
        <v>1184</v>
      </c>
      <c r="J36" s="534">
        <v>1197</v>
      </c>
      <c r="K36" s="534">
        <v>1244</v>
      </c>
      <c r="L36" s="534">
        <v>1244</v>
      </c>
      <c r="M36" s="534">
        <v>1262</v>
      </c>
      <c r="N36" s="534">
        <v>1267</v>
      </c>
      <c r="O36" s="534">
        <v>1270</v>
      </c>
      <c r="P36" s="534">
        <v>1305</v>
      </c>
      <c r="Q36" s="534">
        <v>1342</v>
      </c>
      <c r="R36" s="534">
        <v>1351</v>
      </c>
      <c r="S36" s="224">
        <v>1341</v>
      </c>
      <c r="T36" s="248">
        <v>1358</v>
      </c>
      <c r="U36" s="224">
        <v>1361</v>
      </c>
      <c r="V36" s="224">
        <v>1383</v>
      </c>
      <c r="W36" s="224">
        <v>1383</v>
      </c>
      <c r="X36" s="224">
        <v>1406</v>
      </c>
      <c r="Y36" s="224">
        <v>1406</v>
      </c>
      <c r="Z36" s="224">
        <v>1415</v>
      </c>
      <c r="AA36" s="224">
        <v>1419</v>
      </c>
      <c r="AB36" s="224">
        <v>1419</v>
      </c>
      <c r="AC36" s="224">
        <v>1429</v>
      </c>
      <c r="AD36" s="224">
        <v>1440</v>
      </c>
      <c r="AE36" s="224">
        <v>1447</v>
      </c>
      <c r="AF36" s="224">
        <v>1458</v>
      </c>
      <c r="AG36" s="224">
        <v>1462</v>
      </c>
      <c r="AH36" s="309" t="s">
        <v>167</v>
      </c>
      <c r="AI36" s="224">
        <v>1544</v>
      </c>
      <c r="AJ36" s="224">
        <v>1544</v>
      </c>
      <c r="AK36" s="442">
        <v>1544</v>
      </c>
      <c r="AL36" s="136" t="s">
        <v>20</v>
      </c>
    </row>
    <row r="37" spans="1:38" s="482" customFormat="1" ht="12.75" customHeight="1" x14ac:dyDescent="0.2">
      <c r="A37" s="377"/>
      <c r="B37" s="7" t="s">
        <v>140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17"/>
      <c r="AB37" s="217">
        <v>50</v>
      </c>
      <c r="AC37" s="217"/>
      <c r="AD37" s="217"/>
      <c r="AE37" s="217"/>
      <c r="AF37" s="217">
        <v>172</v>
      </c>
      <c r="AG37" s="217">
        <v>198</v>
      </c>
      <c r="AH37" s="217">
        <v>208</v>
      </c>
      <c r="AI37" s="217">
        <v>218</v>
      </c>
      <c r="AJ37" s="217">
        <v>218</v>
      </c>
      <c r="AK37" s="196">
        <v>231</v>
      </c>
      <c r="AL37" s="202" t="s">
        <v>140</v>
      </c>
    </row>
    <row r="38" spans="1:38" ht="12.75" customHeight="1" x14ac:dyDescent="0.2">
      <c r="A38" s="215"/>
      <c r="B38" s="130" t="s">
        <v>87</v>
      </c>
      <c r="C38" s="223"/>
      <c r="D38" s="223"/>
      <c r="E38" s="223" t="s">
        <v>51</v>
      </c>
      <c r="F38" s="223" t="s">
        <v>51</v>
      </c>
      <c r="G38" s="223" t="s">
        <v>51</v>
      </c>
      <c r="H38" s="223" t="s">
        <v>51</v>
      </c>
      <c r="I38" s="223" t="s">
        <v>51</v>
      </c>
      <c r="J38" s="223" t="s">
        <v>51</v>
      </c>
      <c r="K38" s="223" t="s">
        <v>51</v>
      </c>
      <c r="L38" s="223" t="s">
        <v>51</v>
      </c>
      <c r="M38" s="223" t="s">
        <v>51</v>
      </c>
      <c r="N38" s="223" t="s">
        <v>51</v>
      </c>
      <c r="O38" s="223" t="s">
        <v>51</v>
      </c>
      <c r="P38" s="223" t="s">
        <v>51</v>
      </c>
      <c r="Q38" s="223" t="s">
        <v>51</v>
      </c>
      <c r="R38" s="223" t="s">
        <v>51</v>
      </c>
      <c r="S38" s="223" t="s">
        <v>51</v>
      </c>
      <c r="T38" s="246" t="s">
        <v>51</v>
      </c>
      <c r="U38" s="223" t="s">
        <v>51</v>
      </c>
      <c r="V38" s="223" t="s">
        <v>51</v>
      </c>
      <c r="W38" s="223" t="s">
        <v>51</v>
      </c>
      <c r="X38" s="223" t="s">
        <v>51</v>
      </c>
      <c r="Y38" s="223" t="s">
        <v>51</v>
      </c>
      <c r="Z38" s="223" t="s">
        <v>51</v>
      </c>
      <c r="AA38" s="223" t="s">
        <v>51</v>
      </c>
      <c r="AB38" s="223" t="s">
        <v>51</v>
      </c>
      <c r="AC38" s="223" t="s">
        <v>51</v>
      </c>
      <c r="AD38" s="223" t="s">
        <v>51</v>
      </c>
      <c r="AE38" s="223" t="s">
        <v>51</v>
      </c>
      <c r="AF38" s="223" t="s">
        <v>51</v>
      </c>
      <c r="AG38" s="223" t="s">
        <v>51</v>
      </c>
      <c r="AH38" s="223" t="s">
        <v>51</v>
      </c>
      <c r="AI38" s="223" t="s">
        <v>51</v>
      </c>
      <c r="AJ38" s="223" t="s">
        <v>51</v>
      </c>
      <c r="AK38" s="310" t="s">
        <v>51</v>
      </c>
      <c r="AL38" s="203" t="s">
        <v>87</v>
      </c>
    </row>
    <row r="39" spans="1:38" s="482" customFormat="1" ht="12.75" customHeight="1" x14ac:dyDescent="0.2">
      <c r="A39" s="377"/>
      <c r="B39" s="8" t="s">
        <v>141</v>
      </c>
      <c r="C39" s="19"/>
      <c r="D39" s="19"/>
      <c r="E39" s="19"/>
      <c r="F39" s="217" t="s">
        <v>51</v>
      </c>
      <c r="G39" s="217" t="s">
        <v>51</v>
      </c>
      <c r="H39" s="217" t="s">
        <v>51</v>
      </c>
      <c r="I39" s="217" t="s">
        <v>51</v>
      </c>
      <c r="J39" s="217" t="s">
        <v>51</v>
      </c>
      <c r="K39" s="217" t="s">
        <v>51</v>
      </c>
      <c r="L39" s="217" t="s">
        <v>51</v>
      </c>
      <c r="M39" s="217" t="s">
        <v>51</v>
      </c>
      <c r="N39" s="217" t="s">
        <v>51</v>
      </c>
      <c r="O39" s="217" t="s">
        <v>51</v>
      </c>
      <c r="P39" s="217" t="s">
        <v>51</v>
      </c>
      <c r="Q39" s="217" t="s">
        <v>51</v>
      </c>
      <c r="R39" s="217" t="s">
        <v>51</v>
      </c>
      <c r="S39" s="217" t="s">
        <v>51</v>
      </c>
      <c r="T39" s="245" t="s">
        <v>51</v>
      </c>
      <c r="U39" s="217" t="s">
        <v>51</v>
      </c>
      <c r="V39" s="217" t="s">
        <v>51</v>
      </c>
      <c r="W39" s="217" t="s">
        <v>51</v>
      </c>
      <c r="X39" s="217" t="s">
        <v>51</v>
      </c>
      <c r="Y39" s="217" t="s">
        <v>51</v>
      </c>
      <c r="Z39" s="217" t="s">
        <v>51</v>
      </c>
      <c r="AA39" s="217" t="s">
        <v>51</v>
      </c>
      <c r="AB39" s="217" t="s">
        <v>51</v>
      </c>
      <c r="AC39" s="217" t="s">
        <v>51</v>
      </c>
      <c r="AD39" s="217" t="s">
        <v>51</v>
      </c>
      <c r="AE39" s="217" t="s">
        <v>51</v>
      </c>
      <c r="AF39" s="217" t="s">
        <v>51</v>
      </c>
      <c r="AG39" s="217" t="s">
        <v>51</v>
      </c>
      <c r="AH39" s="217" t="s">
        <v>51</v>
      </c>
      <c r="AI39" s="217" t="s">
        <v>51</v>
      </c>
      <c r="AJ39" s="217" t="s">
        <v>51</v>
      </c>
      <c r="AK39" s="481" t="s">
        <v>51</v>
      </c>
      <c r="AL39" s="202" t="s">
        <v>141</v>
      </c>
    </row>
    <row r="40" spans="1:38" ht="12.75" customHeight="1" x14ac:dyDescent="0.2">
      <c r="A40" s="215"/>
      <c r="B40" s="130" t="s">
        <v>0</v>
      </c>
      <c r="C40" s="223"/>
      <c r="D40" s="223"/>
      <c r="E40" s="223">
        <v>83</v>
      </c>
      <c r="F40" s="223">
        <v>103</v>
      </c>
      <c r="G40" s="223">
        <v>103</v>
      </c>
      <c r="H40" s="223">
        <v>103</v>
      </c>
      <c r="I40" s="223">
        <v>103</v>
      </c>
      <c r="J40" s="223">
        <v>138</v>
      </c>
      <c r="K40" s="223">
        <v>144</v>
      </c>
      <c r="L40" s="223">
        <v>144</v>
      </c>
      <c r="M40" s="223">
        <v>144</v>
      </c>
      <c r="N40" s="223">
        <v>144</v>
      </c>
      <c r="O40" s="223">
        <v>144</v>
      </c>
      <c r="P40" s="223">
        <v>145</v>
      </c>
      <c r="Q40" s="223">
        <v>208</v>
      </c>
      <c r="R40" s="223">
        <v>208</v>
      </c>
      <c r="S40" s="223">
        <v>208</v>
      </c>
      <c r="T40" s="246">
        <v>216</v>
      </c>
      <c r="U40" s="223">
        <v>216</v>
      </c>
      <c r="V40" s="223">
        <v>221</v>
      </c>
      <c r="W40" s="223">
        <v>237</v>
      </c>
      <c r="X40" s="223">
        <v>251</v>
      </c>
      <c r="Y40" s="223">
        <v>251</v>
      </c>
      <c r="Z40" s="223">
        <v>259</v>
      </c>
      <c r="AA40" s="223">
        <v>259</v>
      </c>
      <c r="AB40" s="223">
        <v>259</v>
      </c>
      <c r="AC40" s="223">
        <v>259</v>
      </c>
      <c r="AD40" s="223">
        <v>259</v>
      </c>
      <c r="AE40" s="223">
        <v>259</v>
      </c>
      <c r="AF40" s="223">
        <v>259</v>
      </c>
      <c r="AG40" s="223">
        <v>287</v>
      </c>
      <c r="AH40" s="223">
        <v>335</v>
      </c>
      <c r="AI40" s="223">
        <v>335</v>
      </c>
      <c r="AJ40" s="223">
        <v>335</v>
      </c>
      <c r="AK40" s="310">
        <v>335</v>
      </c>
      <c r="AL40" s="203" t="s">
        <v>0</v>
      </c>
    </row>
    <row r="41" spans="1:38" s="482" customFormat="1" ht="12.75" customHeight="1" x14ac:dyDescent="0.2">
      <c r="A41" s="377"/>
      <c r="B41" s="8" t="s">
        <v>181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45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>
        <v>220.1</v>
      </c>
      <c r="AH41" s="217">
        <v>234</v>
      </c>
      <c r="AI41" s="217">
        <v>234</v>
      </c>
      <c r="AJ41" s="217">
        <v>262.89999999999998</v>
      </c>
      <c r="AK41" s="319">
        <v>262.89999999999998</v>
      </c>
      <c r="AL41" s="202" t="s">
        <v>182</v>
      </c>
    </row>
    <row r="42" spans="1:38" ht="12.75" customHeight="1" x14ac:dyDescent="0.2">
      <c r="A42" s="215"/>
      <c r="B42" s="130" t="s">
        <v>89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46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>
        <v>21.6</v>
      </c>
      <c r="AJ42" s="223">
        <v>24.7</v>
      </c>
      <c r="AK42" s="519"/>
      <c r="AL42" s="203" t="s">
        <v>89</v>
      </c>
    </row>
    <row r="43" spans="1:38" s="482" customFormat="1" ht="12.75" customHeight="1" x14ac:dyDescent="0.2">
      <c r="A43" s="377"/>
      <c r="B43" s="8" t="s">
        <v>88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>
        <v>603</v>
      </c>
      <c r="S43" s="217">
        <v>603</v>
      </c>
      <c r="T43" s="217">
        <v>603</v>
      </c>
      <c r="U43" s="217">
        <v>603</v>
      </c>
      <c r="V43" s="217">
        <v>603</v>
      </c>
      <c r="W43" s="217">
        <v>603</v>
      </c>
      <c r="X43" s="217">
        <v>603</v>
      </c>
      <c r="Y43" s="217">
        <v>603</v>
      </c>
      <c r="Z43" s="217">
        <v>603</v>
      </c>
      <c r="AA43" s="133">
        <f>Z43</f>
        <v>603</v>
      </c>
      <c r="AB43" s="217">
        <v>607</v>
      </c>
      <c r="AC43" s="217">
        <v>607</v>
      </c>
      <c r="AD43" s="217">
        <v>693</v>
      </c>
      <c r="AE43" s="217">
        <v>741</v>
      </c>
      <c r="AF43" s="217">
        <v>963</v>
      </c>
      <c r="AG43" s="133">
        <v>963</v>
      </c>
      <c r="AH43" s="133">
        <v>928</v>
      </c>
      <c r="AI43" s="217">
        <v>928</v>
      </c>
      <c r="AJ43" s="217">
        <v>932</v>
      </c>
      <c r="AK43" s="196">
        <v>941</v>
      </c>
      <c r="AL43" s="202" t="s">
        <v>88</v>
      </c>
    </row>
    <row r="44" spans="1:38" ht="12.75" customHeight="1" x14ac:dyDescent="0.2">
      <c r="A44" s="215"/>
      <c r="B44" s="130" t="s">
        <v>33</v>
      </c>
      <c r="C44" s="223"/>
      <c r="D44" s="223"/>
      <c r="E44" s="223">
        <v>281</v>
      </c>
      <c r="F44" s="223">
        <v>387</v>
      </c>
      <c r="G44" s="223">
        <v>757</v>
      </c>
      <c r="H44" s="223">
        <v>1070</v>
      </c>
      <c r="I44" s="223">
        <v>1167</v>
      </c>
      <c r="J44" s="223">
        <v>1246</v>
      </c>
      <c r="K44" s="223">
        <v>1405</v>
      </c>
      <c r="L44" s="223">
        <v>1560</v>
      </c>
      <c r="M44" s="223">
        <v>1726</v>
      </c>
      <c r="N44" s="165">
        <f>M44</f>
        <v>1726</v>
      </c>
      <c r="O44" s="165">
        <f>N44</f>
        <v>1726</v>
      </c>
      <c r="P44" s="223">
        <v>1851</v>
      </c>
      <c r="Q44" s="223">
        <v>1851</v>
      </c>
      <c r="R44" s="223">
        <v>1882</v>
      </c>
      <c r="S44" s="223">
        <v>1741</v>
      </c>
      <c r="T44" s="246">
        <v>1667</v>
      </c>
      <c r="U44" s="223">
        <v>1908</v>
      </c>
      <c r="V44" s="223">
        <v>1908</v>
      </c>
      <c r="W44" s="223">
        <v>1922</v>
      </c>
      <c r="X44" s="223">
        <v>2036</v>
      </c>
      <c r="Y44" s="223">
        <v>2080</v>
      </c>
      <c r="Z44" s="223">
        <v>2119</v>
      </c>
      <c r="AA44" s="223">
        <v>2127</v>
      </c>
      <c r="AB44" s="223">
        <v>2244</v>
      </c>
      <c r="AC44" s="223">
        <v>2278</v>
      </c>
      <c r="AD44" s="223">
        <v>2282</v>
      </c>
      <c r="AE44" s="223">
        <v>2542</v>
      </c>
      <c r="AF44" s="223">
        <v>2657</v>
      </c>
      <c r="AG44" s="223">
        <v>2842</v>
      </c>
      <c r="AH44" s="223">
        <v>3060</v>
      </c>
      <c r="AI44" s="223">
        <v>3523</v>
      </c>
      <c r="AJ44" s="223">
        <v>3523</v>
      </c>
      <c r="AK44" s="310">
        <v>3633</v>
      </c>
      <c r="AL44" s="203" t="s">
        <v>33</v>
      </c>
    </row>
    <row r="45" spans="1:38" s="482" customFormat="1" ht="12.75" customHeight="1" x14ac:dyDescent="0.2">
      <c r="A45" s="377"/>
      <c r="B45" s="10" t="s">
        <v>139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4"/>
      <c r="AK45" s="485"/>
      <c r="AL45" s="486" t="s">
        <v>139</v>
      </c>
    </row>
    <row r="46" spans="1:38" ht="12.75" customHeight="1" x14ac:dyDescent="0.2">
      <c r="A46" s="215"/>
      <c r="B46" s="135" t="s">
        <v>37</v>
      </c>
      <c r="C46" s="224">
        <v>1183</v>
      </c>
      <c r="D46" s="224">
        <v>2683</v>
      </c>
      <c r="E46" s="224">
        <v>3181</v>
      </c>
      <c r="F46" s="224">
        <v>3211</v>
      </c>
      <c r="G46" s="224">
        <v>3246</v>
      </c>
      <c r="H46" s="224">
        <v>3323.92</v>
      </c>
      <c r="I46" s="224">
        <v>3360.16</v>
      </c>
      <c r="J46" s="224">
        <v>3379.81</v>
      </c>
      <c r="K46" s="224">
        <v>3408.29</v>
      </c>
      <c r="L46" s="224">
        <v>3490.59</v>
      </c>
      <c r="M46" s="224">
        <v>3534.95</v>
      </c>
      <c r="N46" s="224">
        <v>3563.64</v>
      </c>
      <c r="O46" s="224">
        <v>3580.89</v>
      </c>
      <c r="P46" s="224">
        <v>3590.69</v>
      </c>
      <c r="Q46" s="224">
        <v>3592.09</v>
      </c>
      <c r="R46" s="224">
        <v>3592.09</v>
      </c>
      <c r="S46" s="224">
        <v>3637.99</v>
      </c>
      <c r="T46" s="224">
        <v>3632.69</v>
      </c>
      <c r="U46" s="224">
        <v>3669.64</v>
      </c>
      <c r="V46" s="224">
        <v>3673.64</v>
      </c>
      <c r="W46" s="224">
        <v>3672.81</v>
      </c>
      <c r="X46" s="224">
        <v>3673.91</v>
      </c>
      <c r="Y46" s="224">
        <v>3671.81</v>
      </c>
      <c r="Z46" s="224">
        <v>3685.7</v>
      </c>
      <c r="AA46" s="224">
        <v>3732.52</v>
      </c>
      <c r="AB46" s="224">
        <v>3756.02</v>
      </c>
      <c r="AC46" s="224">
        <v>3759.62</v>
      </c>
      <c r="AD46" s="224">
        <v>3768.43</v>
      </c>
      <c r="AE46" s="224">
        <v>3764.33</v>
      </c>
      <c r="AF46" s="224">
        <v>3803.1</v>
      </c>
      <c r="AG46" s="224">
        <v>3837.9</v>
      </c>
      <c r="AH46" s="309">
        <v>3837.9</v>
      </c>
      <c r="AI46" s="309">
        <v>3837.9</v>
      </c>
      <c r="AJ46" s="224">
        <v>3850.8</v>
      </c>
      <c r="AK46" s="224">
        <v>3859</v>
      </c>
      <c r="AL46" s="135" t="s">
        <v>37</v>
      </c>
    </row>
    <row r="47" spans="1:38" ht="12.75" customHeight="1" x14ac:dyDescent="0.2">
      <c r="A47" s="215"/>
      <c r="B47" s="566" t="s">
        <v>178</v>
      </c>
      <c r="C47" s="566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6"/>
      <c r="AI47" s="566"/>
      <c r="AJ47" s="566"/>
      <c r="AK47" s="434"/>
    </row>
    <row r="48" spans="1:38" ht="11.25" customHeight="1" x14ac:dyDescent="0.2">
      <c r="B48" s="120" t="s">
        <v>143</v>
      </c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</row>
    <row r="49" spans="2:38" ht="12.75" customHeight="1" x14ac:dyDescent="0.2">
      <c r="B49" s="120" t="s">
        <v>177</v>
      </c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</row>
    <row r="50" spans="2:38" ht="12.75" customHeight="1" x14ac:dyDescent="0.2">
      <c r="B50" s="355" t="s">
        <v>144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</row>
    <row r="51" spans="2:38" ht="12.75" customHeight="1" x14ac:dyDescent="0.2">
      <c r="B51" s="222" t="s">
        <v>145</v>
      </c>
    </row>
    <row r="52" spans="2:38" ht="12.75" customHeight="1" x14ac:dyDescent="0.2">
      <c r="B52" s="355" t="s">
        <v>146</v>
      </c>
    </row>
    <row r="53" spans="2:38" ht="12.75" customHeight="1" x14ac:dyDescent="0.2">
      <c r="B53" s="222" t="s">
        <v>147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2:38" x14ac:dyDescent="0.2">
      <c r="B54" s="222" t="s">
        <v>148</v>
      </c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</row>
    <row r="55" spans="2:38" hidden="1" x14ac:dyDescent="0.2">
      <c r="B55" s="238"/>
    </row>
    <row r="56" spans="2:38" hidden="1" x14ac:dyDescent="0.2">
      <c r="D56" s="10" t="s">
        <v>48</v>
      </c>
      <c r="E56" s="208" t="e">
        <f>E33/#REF!</f>
        <v>#REF!</v>
      </c>
      <c r="F56" s="208" t="e">
        <f>F33/#REF!</f>
        <v>#REF!</v>
      </c>
      <c r="G56" s="208" t="e">
        <f>G33/#REF!</f>
        <v>#REF!</v>
      </c>
      <c r="H56" s="208" t="e">
        <f>H33/#REF!</f>
        <v>#REF!</v>
      </c>
      <c r="I56" s="208" t="e">
        <f>I33/#REF!</f>
        <v>#REF!</v>
      </c>
      <c r="J56" s="208" t="e">
        <f>J33/#REF!</f>
        <v>#REF!</v>
      </c>
      <c r="K56" s="208" t="e">
        <f>K33/#REF!</f>
        <v>#REF!</v>
      </c>
      <c r="L56" s="208" t="e">
        <f>L33/#REF!</f>
        <v>#REF!</v>
      </c>
      <c r="M56" s="208" t="e">
        <f>M33/#REF!</f>
        <v>#REF!</v>
      </c>
      <c r="N56" s="208" t="e">
        <f>N33/#REF!</f>
        <v>#REF!</v>
      </c>
      <c r="O56" s="208" t="e">
        <f>O33/#REF!</f>
        <v>#REF!</v>
      </c>
      <c r="P56" s="208" t="e">
        <f>P33/#REF!</f>
        <v>#REF!</v>
      </c>
      <c r="Q56" s="208" t="e">
        <f>Q33/#REF!</f>
        <v>#REF!</v>
      </c>
      <c r="R56" s="208" t="e">
        <f>R33/#REF!</f>
        <v>#REF!</v>
      </c>
      <c r="S56" s="208" t="e">
        <f>S33/#REF!</f>
        <v>#REF!</v>
      </c>
      <c r="T56" s="208" t="e">
        <f>T33/#REF!</f>
        <v>#REF!</v>
      </c>
      <c r="U56" s="208" t="e">
        <f>U33/#REF!</f>
        <v>#REF!</v>
      </c>
      <c r="V56" s="208" t="e">
        <f>V33/#REF!</f>
        <v>#REF!</v>
      </c>
      <c r="W56" s="208" t="e">
        <f>W33/#REF!</f>
        <v>#REF!</v>
      </c>
      <c r="X56" s="208" t="e">
        <f>X33/#REF!</f>
        <v>#REF!</v>
      </c>
      <c r="Y56" s="208" t="e">
        <f>Y33/#REF!</f>
        <v>#REF!</v>
      </c>
      <c r="Z56" s="208" t="e">
        <f>Z33/#REF!</f>
        <v>#REF!</v>
      </c>
      <c r="AA56" s="208" t="e">
        <f>AA33/#REF!</f>
        <v>#REF!</v>
      </c>
      <c r="AB56" s="208" t="e">
        <f>AB33/#REF!</f>
        <v>#REF!</v>
      </c>
      <c r="AC56" s="208" t="e">
        <f>AC33/#REF!</f>
        <v>#REF!</v>
      </c>
      <c r="AD56" s="208" t="e">
        <f>AD33/#REF!</f>
        <v>#REF!</v>
      </c>
      <c r="AE56" s="208" t="e">
        <f>AE33/#REF!</f>
        <v>#REF!</v>
      </c>
      <c r="AF56" s="208" t="e">
        <f>AF33/#REF!</f>
        <v>#REF!</v>
      </c>
      <c r="AG56" s="208" t="e">
        <f>AG33/#REF!</f>
        <v>#REF!</v>
      </c>
      <c r="AH56" s="208" t="e">
        <f>AH33/#REF!</f>
        <v>#REF!</v>
      </c>
      <c r="AI56" s="208" t="e">
        <f>AI33/#REF!</f>
        <v>#REF!</v>
      </c>
      <c r="AJ56" s="208" t="e">
        <f>AJ33/#REF!</f>
        <v>#REF!</v>
      </c>
      <c r="AK56" s="443"/>
      <c r="AL56" s="113" t="s">
        <v>48</v>
      </c>
    </row>
  </sheetData>
  <mergeCells count="4">
    <mergeCell ref="B47:AJ47"/>
    <mergeCell ref="B1:C1"/>
    <mergeCell ref="B3:AL3"/>
    <mergeCell ref="B2:AL2"/>
  </mergeCells>
  <phoneticPr fontId="14" type="noConversion"/>
  <printOptions horizontalCentered="1"/>
  <pageMargins left="0.47244094488188981" right="0.47244094488188981" top="0.51181102362204722" bottom="0.2755905511811023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1"/>
  <dimension ref="A1:G56"/>
  <sheetViews>
    <sheetView zoomScaleNormal="100" workbookViewId="0">
      <selection activeCell="N44" sqref="N44"/>
    </sheetView>
  </sheetViews>
  <sheetFormatPr defaultRowHeight="12.75" x14ac:dyDescent="0.2"/>
  <cols>
    <col min="1" max="1" width="2.7109375" style="213" customWidth="1"/>
    <col min="2" max="2" width="4.28515625" style="213" customWidth="1"/>
    <col min="3" max="5" width="10.7109375" style="213" customWidth="1"/>
    <col min="6" max="6" width="9.5703125" style="213" customWidth="1"/>
    <col min="7" max="7" width="4.5703125" style="5" customWidth="1"/>
    <col min="8" max="16384" width="9.140625" style="213"/>
  </cols>
  <sheetData>
    <row r="1" spans="1:7" ht="15" customHeight="1" x14ac:dyDescent="0.25">
      <c r="B1" s="571"/>
      <c r="C1" s="571"/>
      <c r="D1" s="28"/>
      <c r="E1" s="28"/>
      <c r="F1" s="572" t="s">
        <v>78</v>
      </c>
      <c r="G1" s="573"/>
    </row>
    <row r="2" spans="1:7" ht="30" customHeight="1" x14ac:dyDescent="0.2">
      <c r="B2" s="574" t="s">
        <v>117</v>
      </c>
      <c r="C2" s="574"/>
      <c r="D2" s="574"/>
      <c r="E2" s="574"/>
      <c r="F2" s="574"/>
      <c r="G2" s="574"/>
    </row>
    <row r="3" spans="1:7" ht="15" customHeight="1" x14ac:dyDescent="0.2">
      <c r="C3" s="575" t="s">
        <v>173</v>
      </c>
      <c r="D3" s="575"/>
      <c r="E3" s="575"/>
      <c r="F3" s="575"/>
      <c r="G3" s="244"/>
    </row>
    <row r="4" spans="1:7" ht="12.75" customHeight="1" x14ac:dyDescent="0.2">
      <c r="B4" s="5"/>
      <c r="C4" s="576" t="s">
        <v>63</v>
      </c>
      <c r="D4" s="579" t="s">
        <v>68</v>
      </c>
      <c r="E4" s="576" t="s">
        <v>69</v>
      </c>
      <c r="F4" s="576" t="s">
        <v>90</v>
      </c>
      <c r="G4" s="119"/>
    </row>
    <row r="5" spans="1:7" ht="12.75" customHeight="1" x14ac:dyDescent="0.2">
      <c r="B5" s="5"/>
      <c r="C5" s="577"/>
      <c r="D5" s="580"/>
      <c r="E5" s="577"/>
      <c r="F5" s="577"/>
      <c r="G5" s="119"/>
    </row>
    <row r="6" spans="1:7" x14ac:dyDescent="0.2">
      <c r="B6" s="5"/>
      <c r="C6" s="577"/>
      <c r="D6" s="580"/>
      <c r="E6" s="577"/>
      <c r="F6" s="577"/>
      <c r="G6" s="119"/>
    </row>
    <row r="7" spans="1:7" ht="12.75" customHeight="1" x14ac:dyDescent="0.2">
      <c r="B7" s="5"/>
      <c r="C7" s="578"/>
      <c r="D7" s="581"/>
      <c r="E7" s="578"/>
      <c r="F7" s="578"/>
      <c r="G7" s="119"/>
    </row>
    <row r="8" spans="1:7" ht="12.75" customHeight="1" x14ac:dyDescent="0.2">
      <c r="A8" s="215"/>
      <c r="B8" s="7" t="s">
        <v>38</v>
      </c>
      <c r="C8" s="475">
        <f>motorway!AK7</f>
        <v>1763</v>
      </c>
      <c r="D8" s="235">
        <v>13229</v>
      </c>
      <c r="E8" s="235">
        <v>1349</v>
      </c>
      <c r="F8" s="250">
        <v>138869</v>
      </c>
      <c r="G8" s="295" t="s">
        <v>38</v>
      </c>
    </row>
    <row r="9" spans="1:7" ht="12.75" customHeight="1" x14ac:dyDescent="0.2">
      <c r="A9" s="215"/>
      <c r="B9" s="36" t="s">
        <v>21</v>
      </c>
      <c r="C9" s="476">
        <f>motorway!AK8</f>
        <v>825</v>
      </c>
      <c r="D9" s="223">
        <v>2879</v>
      </c>
      <c r="E9" s="233">
        <v>4019</v>
      </c>
      <c r="F9" s="251">
        <v>12219</v>
      </c>
      <c r="G9" s="203" t="s">
        <v>21</v>
      </c>
    </row>
    <row r="10" spans="1:7" ht="12.75" customHeight="1" x14ac:dyDescent="0.2">
      <c r="A10" s="215"/>
      <c r="B10" s="8" t="s">
        <v>23</v>
      </c>
      <c r="C10" s="185">
        <f>motorway!AK9</f>
        <v>1363</v>
      </c>
      <c r="D10" s="235">
        <v>5765</v>
      </c>
      <c r="E10" s="235">
        <v>48734</v>
      </c>
      <c r="F10" s="250">
        <v>74919</v>
      </c>
      <c r="G10" s="202" t="s">
        <v>23</v>
      </c>
    </row>
    <row r="11" spans="1:7" ht="12.75" customHeight="1" x14ac:dyDescent="0.2">
      <c r="A11" s="215"/>
      <c r="B11" s="130" t="s">
        <v>34</v>
      </c>
      <c r="C11" s="477">
        <f>motorway!AK10</f>
        <v>1355</v>
      </c>
      <c r="D11" s="233">
        <v>2606</v>
      </c>
      <c r="E11" s="583">
        <v>70985</v>
      </c>
      <c r="F11" s="590"/>
      <c r="G11" s="203" t="s">
        <v>34</v>
      </c>
    </row>
    <row r="12" spans="1:7" ht="12.75" customHeight="1" x14ac:dyDescent="0.2">
      <c r="A12" s="215"/>
      <c r="B12" s="8" t="s">
        <v>39</v>
      </c>
      <c r="C12" s="185">
        <f>motorway!AK11</f>
        <v>13172</v>
      </c>
      <c r="D12" s="235">
        <v>37810</v>
      </c>
      <c r="E12" s="235">
        <v>178574</v>
      </c>
      <c r="F12" s="250"/>
      <c r="G12" s="202" t="s">
        <v>39</v>
      </c>
    </row>
    <row r="13" spans="1:7" ht="12.75" customHeight="1" x14ac:dyDescent="0.2">
      <c r="A13" s="215"/>
      <c r="B13" s="36" t="s">
        <v>24</v>
      </c>
      <c r="C13" s="476">
        <f>motorway!AK12</f>
        <v>225</v>
      </c>
      <c r="D13" s="357">
        <v>3785</v>
      </c>
      <c r="E13" s="357">
        <v>12959</v>
      </c>
      <c r="F13" s="251">
        <v>48799</v>
      </c>
      <c r="G13" s="203" t="s">
        <v>24</v>
      </c>
    </row>
    <row r="14" spans="1:7" ht="12.75" customHeight="1" x14ac:dyDescent="0.2">
      <c r="A14" s="215"/>
      <c r="B14" s="8" t="s">
        <v>42</v>
      </c>
      <c r="C14" s="185">
        <f>motorway!AK13</f>
        <v>995</v>
      </c>
      <c r="D14" s="235">
        <v>5434</v>
      </c>
      <c r="E14" s="235">
        <v>13382</v>
      </c>
      <c r="F14" s="250">
        <v>83412</v>
      </c>
      <c r="G14" s="202" t="s">
        <v>42</v>
      </c>
    </row>
    <row r="15" spans="1:7" ht="12.75" customHeight="1" x14ac:dyDescent="0.2">
      <c r="A15" s="215"/>
      <c r="B15" s="36" t="s">
        <v>35</v>
      </c>
      <c r="C15" s="476">
        <f>motorway!AK14</f>
        <v>2205</v>
      </c>
      <c r="D15" s="233">
        <v>9229</v>
      </c>
      <c r="E15" s="233">
        <v>30864</v>
      </c>
      <c r="F15" s="251">
        <v>75600</v>
      </c>
      <c r="G15" s="296" t="s">
        <v>35</v>
      </c>
    </row>
    <row r="16" spans="1:7" ht="12.75" customHeight="1" x14ac:dyDescent="0.2">
      <c r="A16" s="215"/>
      <c r="B16" s="8" t="s">
        <v>40</v>
      </c>
      <c r="C16" s="185">
        <f>motorway!AK15</f>
        <v>15825</v>
      </c>
      <c r="D16" s="235">
        <v>14775</v>
      </c>
      <c r="E16" s="235">
        <v>135335</v>
      </c>
      <c r="F16" s="376">
        <v>501053</v>
      </c>
      <c r="G16" s="202" t="s">
        <v>40</v>
      </c>
    </row>
    <row r="17" spans="1:7" ht="12.75" customHeight="1" x14ac:dyDescent="0.2">
      <c r="A17" s="215"/>
      <c r="B17" s="36" t="s">
        <v>41</v>
      </c>
      <c r="C17" s="476">
        <f>motorway!AK16</f>
        <v>11751.272000000001</v>
      </c>
      <c r="D17" s="233">
        <v>9472.7350000000006</v>
      </c>
      <c r="E17" s="233">
        <v>379218.46500000003</v>
      </c>
      <c r="F17" s="251">
        <v>701367.76199999999</v>
      </c>
      <c r="G17" s="203" t="s">
        <v>41</v>
      </c>
    </row>
    <row r="18" spans="1:7" ht="12.75" customHeight="1" x14ac:dyDescent="0.2">
      <c r="A18" s="215"/>
      <c r="B18" s="8" t="s">
        <v>52</v>
      </c>
      <c r="C18" s="185">
        <f>motorway!AK17</f>
        <v>1341</v>
      </c>
      <c r="D18" s="235">
        <v>7215</v>
      </c>
      <c r="E18" s="235">
        <v>9410</v>
      </c>
      <c r="F18" s="250">
        <v>8506</v>
      </c>
      <c r="G18" s="202" t="s">
        <v>52</v>
      </c>
    </row>
    <row r="19" spans="1:7" ht="12.75" customHeight="1" x14ac:dyDescent="0.2">
      <c r="A19" s="215"/>
      <c r="B19" s="130" t="s">
        <v>43</v>
      </c>
      <c r="C19" s="477">
        <f>motorway!AK18</f>
        <v>7556</v>
      </c>
      <c r="D19" s="233">
        <v>29562</v>
      </c>
      <c r="E19" s="233">
        <v>131011</v>
      </c>
      <c r="F19" s="251">
        <v>68290</v>
      </c>
      <c r="G19" s="203" t="s">
        <v>43</v>
      </c>
    </row>
    <row r="20" spans="1:7" ht="12.75" customHeight="1" x14ac:dyDescent="0.2">
      <c r="A20" s="215"/>
      <c r="B20" s="8" t="s">
        <v>22</v>
      </c>
      <c r="C20" s="185">
        <f>motorway!AK19</f>
        <v>271</v>
      </c>
      <c r="D20" s="235">
        <v>5470</v>
      </c>
      <c r="E20" s="235">
        <v>2474</v>
      </c>
      <c r="F20" s="250">
        <v>5083</v>
      </c>
      <c r="G20" s="202" t="s">
        <v>22</v>
      </c>
    </row>
    <row r="21" spans="1:7" ht="12.75" customHeight="1" x14ac:dyDescent="0.2">
      <c r="A21" s="215"/>
      <c r="B21" s="130" t="s">
        <v>26</v>
      </c>
      <c r="C21" s="477" t="str">
        <f>motorway!AK20</f>
        <v>-</v>
      </c>
      <c r="D21" s="233">
        <v>20018</v>
      </c>
      <c r="E21" s="233">
        <v>29514</v>
      </c>
      <c r="F21" s="251">
        <v>8440</v>
      </c>
      <c r="G21" s="203" t="s">
        <v>26</v>
      </c>
    </row>
    <row r="22" spans="1:7" ht="12.75" customHeight="1" x14ac:dyDescent="0.2">
      <c r="A22" s="215"/>
      <c r="B22" s="8" t="s">
        <v>27</v>
      </c>
      <c r="C22" s="185">
        <f>motorway!AK21</f>
        <v>400</v>
      </c>
      <c r="D22" s="235">
        <v>6679</v>
      </c>
      <c r="E22" s="235">
        <v>14527</v>
      </c>
      <c r="F22" s="250">
        <v>52139</v>
      </c>
      <c r="G22" s="202" t="s">
        <v>27</v>
      </c>
    </row>
    <row r="23" spans="1:7" ht="12.75" customHeight="1" x14ac:dyDescent="0.2">
      <c r="A23" s="215"/>
      <c r="B23" s="130" t="s">
        <v>44</v>
      </c>
      <c r="C23" s="477">
        <f>motorway!AK22</f>
        <v>163</v>
      </c>
      <c r="D23" s="233">
        <v>850</v>
      </c>
      <c r="E23" s="233">
        <v>1877</v>
      </c>
      <c r="F23" s="358">
        <v>19</v>
      </c>
      <c r="G23" s="203" t="s">
        <v>44</v>
      </c>
    </row>
    <row r="24" spans="1:7" ht="12.75" customHeight="1" x14ac:dyDescent="0.2">
      <c r="A24" s="215"/>
      <c r="B24" s="8" t="s">
        <v>25</v>
      </c>
      <c r="C24" s="185">
        <f>motorway!AK23</f>
        <v>1867.6</v>
      </c>
      <c r="D24" s="587">
        <v>30684.6</v>
      </c>
      <c r="E24" s="588"/>
      <c r="F24" s="250">
        <v>185758.91</v>
      </c>
      <c r="G24" s="280" t="s">
        <v>25</v>
      </c>
    </row>
    <row r="25" spans="1:7" ht="12.75" customHeight="1" x14ac:dyDescent="0.2">
      <c r="A25" s="215"/>
      <c r="B25" s="130" t="s">
        <v>28</v>
      </c>
      <c r="C25" s="477" t="str">
        <f>motorway!AK24</f>
        <v>-</v>
      </c>
      <c r="D25" s="582">
        <v>2855</v>
      </c>
      <c r="E25" s="583"/>
      <c r="F25" s="590"/>
      <c r="G25" s="203" t="s">
        <v>28</v>
      </c>
    </row>
    <row r="26" spans="1:7" ht="12.75" customHeight="1" x14ac:dyDescent="0.2">
      <c r="A26" s="215"/>
      <c r="B26" s="8" t="s">
        <v>36</v>
      </c>
      <c r="C26" s="185">
        <f>motorway!AK25</f>
        <v>2793</v>
      </c>
      <c r="D26" s="235">
        <v>2778</v>
      </c>
      <c r="E26" s="235">
        <v>7934</v>
      </c>
      <c r="F26" s="250">
        <v>128315</v>
      </c>
      <c r="G26" s="202" t="s">
        <v>36</v>
      </c>
    </row>
    <row r="27" spans="1:7" ht="12.75" customHeight="1" x14ac:dyDescent="0.2">
      <c r="A27" s="215"/>
      <c r="B27" s="130" t="s">
        <v>45</v>
      </c>
      <c r="C27" s="477">
        <f>motorway!AK26</f>
        <v>1749</v>
      </c>
      <c r="D27" s="233">
        <v>10760</v>
      </c>
      <c r="E27" s="233">
        <v>23554</v>
      </c>
      <c r="F27" s="251">
        <v>92242</v>
      </c>
      <c r="G27" s="203" t="s">
        <v>45</v>
      </c>
    </row>
    <row r="28" spans="1:7" ht="12.75" customHeight="1" x14ac:dyDescent="0.2">
      <c r="A28" s="215"/>
      <c r="B28" s="8" t="s">
        <v>29</v>
      </c>
      <c r="C28" s="185">
        <f>motorway!AK27</f>
        <v>1802</v>
      </c>
      <c r="D28" s="235">
        <v>19459</v>
      </c>
      <c r="E28" s="235">
        <v>153808</v>
      </c>
      <c r="F28" s="250">
        <v>254313</v>
      </c>
      <c r="G28" s="202" t="s">
        <v>29</v>
      </c>
    </row>
    <row r="29" spans="1:7" ht="12.75" customHeight="1" x14ac:dyDescent="0.2">
      <c r="A29" s="215"/>
      <c r="B29" s="130" t="s">
        <v>46</v>
      </c>
      <c r="C29" s="477">
        <f>motorway!AK28</f>
        <v>3115</v>
      </c>
      <c r="D29" s="582">
        <v>6426</v>
      </c>
      <c r="E29" s="583"/>
      <c r="F29" s="251">
        <v>4791</v>
      </c>
      <c r="G29" s="203" t="s">
        <v>46</v>
      </c>
    </row>
    <row r="30" spans="1:7" ht="12.75" customHeight="1" x14ac:dyDescent="0.2">
      <c r="A30" s="215"/>
      <c r="B30" s="8" t="s">
        <v>30</v>
      </c>
      <c r="C30" s="185">
        <f>motorway!AK29</f>
        <v>949</v>
      </c>
      <c r="D30" s="235">
        <v>16633</v>
      </c>
      <c r="E30" s="235">
        <v>35132</v>
      </c>
      <c r="F30" s="250">
        <v>33622</v>
      </c>
      <c r="G30" s="202" t="s">
        <v>30</v>
      </c>
    </row>
    <row r="31" spans="1:7" ht="12.75" customHeight="1" x14ac:dyDescent="0.2">
      <c r="A31" s="215"/>
      <c r="B31" s="130" t="s">
        <v>32</v>
      </c>
      <c r="C31" s="477">
        <f>motorway!AK30</f>
        <v>616.02300000000002</v>
      </c>
      <c r="D31" s="233">
        <v>5920.61</v>
      </c>
      <c r="E31" s="583">
        <v>32204</v>
      </c>
      <c r="F31" s="590"/>
      <c r="G31" s="203" t="s">
        <v>32</v>
      </c>
    </row>
    <row r="32" spans="1:7" ht="12.75" customHeight="1" x14ac:dyDescent="0.2">
      <c r="A32" s="215"/>
      <c r="B32" s="8" t="s">
        <v>31</v>
      </c>
      <c r="C32" s="185">
        <f>motorway!AK31</f>
        <v>861.2</v>
      </c>
      <c r="D32" s="235">
        <v>3336.6</v>
      </c>
      <c r="E32" s="235">
        <v>13959</v>
      </c>
      <c r="F32" s="250">
        <v>40855.599999999999</v>
      </c>
      <c r="G32" s="202" t="s">
        <v>31</v>
      </c>
    </row>
    <row r="33" spans="1:7" ht="12.75" customHeight="1" x14ac:dyDescent="0.2">
      <c r="A33" s="215"/>
      <c r="B33" s="130" t="s">
        <v>47</v>
      </c>
      <c r="C33" s="477">
        <f>motorway!AK32</f>
        <v>944</v>
      </c>
      <c r="D33" s="233">
        <v>13464</v>
      </c>
      <c r="E33" s="233">
        <v>13456</v>
      </c>
      <c r="F33" s="251">
        <v>50929</v>
      </c>
      <c r="G33" s="203" t="s">
        <v>47</v>
      </c>
    </row>
    <row r="34" spans="1:7" ht="12.75" customHeight="1" x14ac:dyDescent="0.2">
      <c r="A34" s="215"/>
      <c r="B34" s="10" t="s">
        <v>48</v>
      </c>
      <c r="C34" s="318">
        <f>motorway!AK33</f>
        <v>2193</v>
      </c>
      <c r="D34" s="293">
        <v>13487</v>
      </c>
      <c r="E34" s="293">
        <v>141122</v>
      </c>
      <c r="F34" s="294">
        <v>43352</v>
      </c>
      <c r="G34" s="113" t="s">
        <v>48</v>
      </c>
    </row>
    <row r="35" spans="1:7" ht="12.75" customHeight="1" x14ac:dyDescent="0.2">
      <c r="A35" s="215"/>
      <c r="B35" s="166" t="s">
        <v>19</v>
      </c>
      <c r="C35" s="478">
        <f>motorway!AK34</f>
        <v>41</v>
      </c>
      <c r="D35" s="233">
        <v>4871</v>
      </c>
      <c r="E35" s="233">
        <v>3401</v>
      </c>
      <c r="F35" s="251">
        <v>4623</v>
      </c>
      <c r="G35" s="203" t="s">
        <v>19</v>
      </c>
    </row>
    <row r="36" spans="1:7" ht="12.75" customHeight="1" x14ac:dyDescent="0.2">
      <c r="A36" s="215"/>
      <c r="B36" s="8" t="s">
        <v>49</v>
      </c>
      <c r="C36" s="185">
        <f>motorway!AK35</f>
        <v>580</v>
      </c>
      <c r="D36" s="235">
        <v>10511</v>
      </c>
      <c r="E36" s="235">
        <v>44730</v>
      </c>
      <c r="F36" s="250">
        <v>39879</v>
      </c>
      <c r="G36" s="202" t="s">
        <v>49</v>
      </c>
    </row>
    <row r="37" spans="1:7" ht="15.75" customHeight="1" x14ac:dyDescent="0.2">
      <c r="A37" s="215"/>
      <c r="B37" s="135" t="s">
        <v>20</v>
      </c>
      <c r="C37" s="479">
        <f>motorway!AK36</f>
        <v>1544</v>
      </c>
      <c r="D37" s="236">
        <v>710</v>
      </c>
      <c r="E37" s="236">
        <v>17227</v>
      </c>
      <c r="F37" s="237">
        <v>65194</v>
      </c>
      <c r="G37" s="136" t="s">
        <v>20</v>
      </c>
    </row>
    <row r="38" spans="1:7" ht="12.75" customHeight="1" x14ac:dyDescent="0.2">
      <c r="A38" s="215"/>
      <c r="B38" s="8" t="s">
        <v>140</v>
      </c>
      <c r="C38" s="185">
        <f>motorway!AK37</f>
        <v>231</v>
      </c>
      <c r="D38" s="584">
        <v>8619</v>
      </c>
      <c r="E38" s="585"/>
      <c r="F38" s="586"/>
      <c r="G38" s="202" t="s">
        <v>140</v>
      </c>
    </row>
    <row r="39" spans="1:7" ht="14.25" customHeight="1" x14ac:dyDescent="0.2">
      <c r="A39" s="215"/>
      <c r="B39" s="8" t="s">
        <v>87</v>
      </c>
      <c r="C39" s="477" t="str">
        <f>motorway!AK38</f>
        <v>-</v>
      </c>
      <c r="D39" s="582">
        <v>9825</v>
      </c>
      <c r="E39" s="583"/>
      <c r="F39" s="590"/>
      <c r="G39" s="202" t="s">
        <v>87</v>
      </c>
    </row>
    <row r="40" spans="1:7" x14ac:dyDescent="0.2">
      <c r="A40" s="215"/>
      <c r="B40" s="356" t="s">
        <v>141</v>
      </c>
      <c r="C40" s="185" t="str">
        <f>motorway!AK39</f>
        <v>-</v>
      </c>
      <c r="D40" s="235">
        <v>5931</v>
      </c>
      <c r="E40" s="235">
        <v>3557</v>
      </c>
      <c r="F40" s="250"/>
      <c r="G40" s="356" t="s">
        <v>141</v>
      </c>
    </row>
    <row r="41" spans="1:7" ht="12.75" customHeight="1" x14ac:dyDescent="0.2">
      <c r="A41" s="215"/>
      <c r="B41" s="230" t="s">
        <v>0</v>
      </c>
      <c r="C41" s="477">
        <f>motorway!AK40</f>
        <v>335</v>
      </c>
      <c r="D41" s="582">
        <v>897</v>
      </c>
      <c r="E41" s="583">
        <v>3794</v>
      </c>
      <c r="F41" s="251">
        <v>10479</v>
      </c>
      <c r="G41" s="230" t="s">
        <v>0</v>
      </c>
    </row>
    <row r="42" spans="1:7" ht="12.75" customHeight="1" x14ac:dyDescent="0.2">
      <c r="A42" s="215"/>
      <c r="B42" s="230" t="s">
        <v>181</v>
      </c>
      <c r="C42" s="185">
        <f>motorway!AK41</f>
        <v>262.89999999999998</v>
      </c>
      <c r="D42" s="587">
        <v>40044</v>
      </c>
      <c r="E42" s="588"/>
      <c r="F42" s="589"/>
      <c r="G42" s="312" t="s">
        <v>181</v>
      </c>
    </row>
    <row r="43" spans="1:7" ht="16.5" customHeight="1" x14ac:dyDescent="0.2">
      <c r="A43" s="215"/>
      <c r="B43" s="130" t="s">
        <v>89</v>
      </c>
      <c r="C43" s="477"/>
      <c r="D43" s="582">
        <v>3606.05</v>
      </c>
      <c r="E43" s="583"/>
      <c r="F43" s="590"/>
      <c r="G43" s="203" t="s">
        <v>89</v>
      </c>
    </row>
    <row r="44" spans="1:7" ht="12.75" customHeight="1" x14ac:dyDescent="0.2">
      <c r="B44" s="130" t="s">
        <v>88</v>
      </c>
      <c r="C44" s="185">
        <f>motorway!AK43</f>
        <v>941</v>
      </c>
      <c r="D44" s="235">
        <v>13523</v>
      </c>
      <c r="E44" s="235">
        <v>31499</v>
      </c>
      <c r="F44" s="250"/>
      <c r="G44" s="130" t="s">
        <v>88</v>
      </c>
    </row>
    <row r="45" spans="1:7" ht="12.75" customHeight="1" x14ac:dyDescent="0.2">
      <c r="A45" s="232"/>
      <c r="B45" s="8" t="s">
        <v>33</v>
      </c>
      <c r="C45" s="477">
        <f>motorway!AK44</f>
        <v>3633</v>
      </c>
      <c r="D45" s="582">
        <v>30940</v>
      </c>
      <c r="E45" s="583">
        <v>34116</v>
      </c>
      <c r="F45" s="251">
        <v>190383</v>
      </c>
      <c r="G45" s="8" t="s">
        <v>33</v>
      </c>
    </row>
    <row r="46" spans="1:7" ht="12.75" customHeight="1" x14ac:dyDescent="0.2">
      <c r="A46" s="232"/>
      <c r="B46" s="130" t="s">
        <v>139</v>
      </c>
      <c r="C46" s="318"/>
      <c r="D46" s="293">
        <v>46639</v>
      </c>
      <c r="E46" s="293">
        <v>53999</v>
      </c>
      <c r="F46" s="488">
        <v>63575</v>
      </c>
      <c r="G46" s="135" t="s">
        <v>139</v>
      </c>
    </row>
    <row r="47" spans="1:7" ht="15" customHeight="1" x14ac:dyDescent="0.2">
      <c r="B47" s="389" t="s">
        <v>37</v>
      </c>
      <c r="C47" s="477">
        <f>motorway!AK46</f>
        <v>3859</v>
      </c>
      <c r="D47" s="539">
        <v>49834.5</v>
      </c>
      <c r="E47" s="540">
        <v>33251.599999999999</v>
      </c>
      <c r="F47" s="251">
        <v>337693.1</v>
      </c>
      <c r="G47" s="487" t="s">
        <v>37</v>
      </c>
    </row>
    <row r="48" spans="1:7" ht="25.5" customHeight="1" x14ac:dyDescent="0.2">
      <c r="B48" s="591" t="s">
        <v>174</v>
      </c>
      <c r="C48" s="591"/>
      <c r="D48" s="591"/>
      <c r="E48" s="591"/>
      <c r="F48" s="591"/>
      <c r="G48" s="591"/>
    </row>
    <row r="49" spans="2:7" ht="9.75" customHeight="1" x14ac:dyDescent="0.2">
      <c r="B49" s="592" t="s">
        <v>149</v>
      </c>
      <c r="C49" s="592"/>
      <c r="D49" s="592"/>
      <c r="E49" s="592"/>
      <c r="F49" s="592"/>
      <c r="G49" s="592"/>
    </row>
    <row r="50" spans="2:7" ht="15.75" customHeight="1" x14ac:dyDescent="0.2">
      <c r="B50" s="120" t="s">
        <v>183</v>
      </c>
      <c r="C50" s="347"/>
      <c r="D50" s="347"/>
      <c r="E50" s="347"/>
      <c r="F50" s="347"/>
      <c r="G50" s="347"/>
    </row>
    <row r="51" spans="2:7" ht="35.25" customHeight="1" x14ac:dyDescent="0.2">
      <c r="B51" s="593" t="s">
        <v>150</v>
      </c>
      <c r="C51" s="593"/>
      <c r="D51" s="593"/>
      <c r="E51" s="593"/>
      <c r="F51" s="593"/>
      <c r="G51" s="593"/>
    </row>
    <row r="52" spans="2:7" ht="17.25" customHeight="1" x14ac:dyDescent="0.2">
      <c r="B52" s="333"/>
      <c r="C52" s="324"/>
      <c r="D52" s="324"/>
      <c r="E52" s="324"/>
      <c r="F52" s="324"/>
      <c r="G52" s="346"/>
    </row>
    <row r="53" spans="2:7" x14ac:dyDescent="0.2">
      <c r="B53" s="323"/>
      <c r="C53" s="347"/>
      <c r="D53" s="347"/>
      <c r="E53" s="347"/>
    </row>
    <row r="56" spans="2:7" ht="23.25" customHeight="1" x14ac:dyDescent="0.2"/>
  </sheetData>
  <mergeCells count="22">
    <mergeCell ref="B48:G48"/>
    <mergeCell ref="B49:G49"/>
    <mergeCell ref="B51:G51"/>
    <mergeCell ref="D45:E45"/>
    <mergeCell ref="D43:F43"/>
    <mergeCell ref="D29:E29"/>
    <mergeCell ref="D38:F38"/>
    <mergeCell ref="D41:E41"/>
    <mergeCell ref="D42:F42"/>
    <mergeCell ref="E11:F11"/>
    <mergeCell ref="D39:F39"/>
    <mergeCell ref="D24:E24"/>
    <mergeCell ref="D25:F25"/>
    <mergeCell ref="E31:F31"/>
    <mergeCell ref="B1:C1"/>
    <mergeCell ref="F1:G1"/>
    <mergeCell ref="B2:G2"/>
    <mergeCell ref="C3:F3"/>
    <mergeCell ref="C4:C7"/>
    <mergeCell ref="D4:D7"/>
    <mergeCell ref="E4:E7"/>
    <mergeCell ref="F4:F7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/>
  <dimension ref="B1:BB49"/>
  <sheetViews>
    <sheetView zoomScaleNormal="100" workbookViewId="0">
      <selection activeCell="R25" sqref="R25"/>
    </sheetView>
  </sheetViews>
  <sheetFormatPr defaultRowHeight="11.25" x14ac:dyDescent="0.2"/>
  <cols>
    <col min="1" max="1" width="4.7109375" style="214" customWidth="1"/>
    <col min="2" max="2" width="3.7109375" style="214" customWidth="1"/>
    <col min="3" max="3" width="7.85546875" style="214" customWidth="1"/>
    <col min="4" max="4" width="5.42578125" style="214" customWidth="1"/>
    <col min="5" max="5" width="6.140625" style="214" customWidth="1"/>
    <col min="6" max="6" width="6.28515625" style="214" customWidth="1"/>
    <col min="7" max="8" width="6.85546875" style="214" customWidth="1"/>
    <col min="9" max="9" width="6.7109375" style="214" customWidth="1"/>
    <col min="10" max="10" width="7.140625" style="214" customWidth="1"/>
    <col min="11" max="12" width="6.7109375" style="214" customWidth="1"/>
    <col min="13" max="21" width="6.85546875" style="214" customWidth="1"/>
    <col min="22" max="27" width="6.7109375" style="214" customWidth="1"/>
    <col min="28" max="28" width="7.28515625" style="214" customWidth="1"/>
    <col min="29" max="29" width="6.5703125" style="214" customWidth="1"/>
    <col min="30" max="30" width="6.85546875" style="214" customWidth="1"/>
    <col min="31" max="34" width="6.7109375" style="214" customWidth="1"/>
    <col min="35" max="35" width="7.140625" style="214" customWidth="1"/>
    <col min="36" max="36" width="6.85546875" style="214" customWidth="1"/>
    <col min="37" max="37" width="7" style="214" customWidth="1"/>
    <col min="38" max="38" width="7.85546875" style="214" customWidth="1"/>
    <col min="39" max="39" width="8.140625" style="214" customWidth="1"/>
    <col min="40" max="40" width="9.5703125" style="214" customWidth="1"/>
    <col min="41" max="41" width="8.5703125" style="214" customWidth="1"/>
    <col min="42" max="42" width="8.85546875" style="214" customWidth="1"/>
    <col min="43" max="43" width="9.85546875" style="214" customWidth="1"/>
    <col min="44" max="44" width="9.28515625" style="214" customWidth="1"/>
    <col min="45" max="45" width="7.42578125" style="214" customWidth="1"/>
    <col min="46" max="46" width="8.85546875" style="214" customWidth="1"/>
    <col min="47" max="51" width="7.7109375" style="214" customWidth="1"/>
    <col min="52" max="52" width="8.7109375" style="348" customWidth="1"/>
    <col min="53" max="53" width="5.42578125" style="214" customWidth="1"/>
    <col min="54" max="16384" width="9.140625" style="214"/>
  </cols>
  <sheetData>
    <row r="1" spans="3:53" ht="14.25" customHeight="1" x14ac:dyDescent="0.25">
      <c r="D1" s="405"/>
      <c r="E1" s="405"/>
      <c r="F1" s="405"/>
      <c r="G1" s="20"/>
      <c r="H1" s="20"/>
      <c r="I1" s="20"/>
      <c r="J1" s="20"/>
      <c r="K1" s="20"/>
      <c r="L1" s="20"/>
      <c r="M1" s="20"/>
      <c r="N1" s="20"/>
      <c r="AG1" s="292"/>
      <c r="AH1" s="292"/>
      <c r="AI1" s="292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369" t="s">
        <v>79</v>
      </c>
      <c r="BA1" s="14"/>
    </row>
    <row r="2" spans="3:53" ht="30" customHeight="1" x14ac:dyDescent="0.2">
      <c r="D2" s="594" t="s">
        <v>118</v>
      </c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370"/>
    </row>
    <row r="3" spans="3:53" s="253" customFormat="1" ht="12.75" customHeight="1" x14ac:dyDescent="0.2">
      <c r="D3" s="371"/>
      <c r="E3" s="371"/>
      <c r="F3" s="371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406"/>
      <c r="AI3" s="406"/>
      <c r="AJ3" s="595" t="s">
        <v>142</v>
      </c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  <c r="AV3" s="595"/>
      <c r="AW3" s="595"/>
      <c r="AX3" s="254"/>
      <c r="AY3" s="254"/>
      <c r="AZ3" s="373"/>
    </row>
    <row r="4" spans="3:53" ht="23.25" customHeight="1" x14ac:dyDescent="0.2">
      <c r="D4" s="232"/>
      <c r="E4" s="220">
        <v>1970</v>
      </c>
      <c r="F4" s="220">
        <v>1980</v>
      </c>
      <c r="G4" s="220">
        <v>1990</v>
      </c>
      <c r="H4" s="220">
        <v>1995</v>
      </c>
      <c r="I4" s="220">
        <v>1996</v>
      </c>
      <c r="J4" s="220">
        <v>1997</v>
      </c>
      <c r="K4" s="220">
        <v>1998</v>
      </c>
      <c r="L4" s="220">
        <v>1999</v>
      </c>
      <c r="M4" s="220">
        <v>2000</v>
      </c>
      <c r="N4" s="220">
        <v>2001</v>
      </c>
      <c r="O4" s="220">
        <v>2002</v>
      </c>
      <c r="P4" s="220">
        <v>2003</v>
      </c>
      <c r="Q4" s="220">
        <v>2004</v>
      </c>
      <c r="R4" s="220">
        <v>2005</v>
      </c>
      <c r="S4" s="220">
        <v>2006</v>
      </c>
      <c r="T4" s="220">
        <v>2007</v>
      </c>
      <c r="U4" s="220">
        <v>2008</v>
      </c>
      <c r="V4" s="220">
        <v>2009</v>
      </c>
      <c r="W4" s="220">
        <v>2010</v>
      </c>
      <c r="X4" s="220">
        <v>2011</v>
      </c>
      <c r="Y4" s="220">
        <v>2012</v>
      </c>
      <c r="Z4" s="220">
        <v>2013</v>
      </c>
      <c r="AA4" s="220">
        <v>2014</v>
      </c>
      <c r="AB4" s="220">
        <v>2015</v>
      </c>
      <c r="AC4" s="220">
        <v>2016</v>
      </c>
      <c r="AD4" s="220">
        <v>2017</v>
      </c>
      <c r="AE4" s="220">
        <v>2018</v>
      </c>
      <c r="AF4" s="220">
        <v>2019</v>
      </c>
      <c r="AG4" s="220">
        <v>2020</v>
      </c>
      <c r="AH4" s="407">
        <v>2021</v>
      </c>
      <c r="AI4" s="407">
        <v>2022</v>
      </c>
      <c r="AJ4" s="109">
        <v>2007</v>
      </c>
      <c r="AK4" s="220">
        <v>2008</v>
      </c>
      <c r="AL4" s="220">
        <v>2009</v>
      </c>
      <c r="AM4" s="220">
        <v>2010</v>
      </c>
      <c r="AN4" s="220">
        <v>2011</v>
      </c>
      <c r="AO4" s="220">
        <v>2012</v>
      </c>
      <c r="AP4" s="220">
        <v>2013</v>
      </c>
      <c r="AQ4" s="220">
        <v>2014</v>
      </c>
      <c r="AR4" s="220">
        <v>2015</v>
      </c>
      <c r="AS4" s="220">
        <v>2016</v>
      </c>
      <c r="AT4" s="220">
        <v>2017</v>
      </c>
      <c r="AU4" s="220">
        <v>2018</v>
      </c>
      <c r="AV4" s="220">
        <v>2019</v>
      </c>
      <c r="AW4" s="220">
        <v>2020</v>
      </c>
      <c r="AX4" s="220">
        <v>2021</v>
      </c>
      <c r="AY4" s="241">
        <v>2022</v>
      </c>
      <c r="AZ4" s="596" t="s">
        <v>105</v>
      </c>
      <c r="BA4" s="241"/>
    </row>
    <row r="5" spans="3:53" ht="12" customHeight="1" x14ac:dyDescent="0.2">
      <c r="D5" s="408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441"/>
      <c r="AJ5" s="314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291"/>
      <c r="AW5" s="407"/>
      <c r="AX5" s="467"/>
      <c r="AY5" s="469"/>
      <c r="AZ5" s="597"/>
      <c r="BA5" s="242"/>
    </row>
    <row r="6" spans="3:53" ht="12" customHeight="1" x14ac:dyDescent="0.2">
      <c r="D6" s="35" t="s">
        <v>95</v>
      </c>
      <c r="E6" s="399"/>
      <c r="F6" s="390"/>
      <c r="G6" s="528">
        <f>SUM(G7:G33)</f>
        <v>214725</v>
      </c>
      <c r="H6" s="374">
        <f t="shared" ref="H6:AY6" si="0">SUM(H7:H33)</f>
        <v>211075.59999999998</v>
      </c>
      <c r="I6" s="374">
        <f t="shared" si="0"/>
        <v>209714.59999999998</v>
      </c>
      <c r="J6" s="374">
        <f t="shared" si="0"/>
        <v>207055.30000000002</v>
      </c>
      <c r="K6" s="374">
        <f t="shared" si="0"/>
        <v>205901.1</v>
      </c>
      <c r="L6" s="400">
        <f t="shared" si="0"/>
        <v>204897.1</v>
      </c>
      <c r="M6" s="400">
        <f t="shared" si="0"/>
        <v>203206.44</v>
      </c>
      <c r="N6" s="374">
        <f>SUM(N7:N33)</f>
        <v>201473.30000000002</v>
      </c>
      <c r="O6" s="374">
        <f t="shared" si="0"/>
        <v>200922.00000000003</v>
      </c>
      <c r="P6" s="374">
        <f t="shared" si="0"/>
        <v>205741.7</v>
      </c>
      <c r="Q6" s="527">
        <f t="shared" si="0"/>
        <v>204418.5</v>
      </c>
      <c r="R6" s="374">
        <f t="shared" si="0"/>
        <v>202700.30000000002</v>
      </c>
      <c r="S6" s="374">
        <f t="shared" si="0"/>
        <v>203398.27000000002</v>
      </c>
      <c r="T6" s="400">
        <f t="shared" si="0"/>
        <v>203374.77</v>
      </c>
      <c r="U6" s="374">
        <f t="shared" si="0"/>
        <v>203430.07</v>
      </c>
      <c r="V6" s="374">
        <f t="shared" si="0"/>
        <v>203173.27000000002</v>
      </c>
      <c r="W6" s="374">
        <f t="shared" si="0"/>
        <v>203951.67</v>
      </c>
      <c r="X6" s="468">
        <f t="shared" si="0"/>
        <v>203866.13</v>
      </c>
      <c r="Y6" s="229">
        <f t="shared" si="0"/>
        <v>203637.00000000003</v>
      </c>
      <c r="Z6" s="526">
        <f t="shared" si="0"/>
        <v>203567.50100000002</v>
      </c>
      <c r="AA6" s="525">
        <f t="shared" si="0"/>
        <v>201701.36499999999</v>
      </c>
      <c r="AB6" s="468">
        <f t="shared" si="0"/>
        <v>201345.70200000002</v>
      </c>
      <c r="AC6" s="468">
        <f t="shared" si="0"/>
        <v>202327.44200000001</v>
      </c>
      <c r="AD6" s="468">
        <f t="shared" si="0"/>
        <v>202795.87</v>
      </c>
      <c r="AE6" s="526">
        <f t="shared" si="0"/>
        <v>201993.05800000002</v>
      </c>
      <c r="AF6" s="468">
        <f t="shared" si="0"/>
        <v>202797.587</v>
      </c>
      <c r="AG6" s="468">
        <f t="shared" si="0"/>
        <v>202459.18299999999</v>
      </c>
      <c r="AH6" s="468">
        <f t="shared" si="0"/>
        <v>202455.55599999998</v>
      </c>
      <c r="AI6" s="468">
        <f t="shared" si="0"/>
        <v>202130.67499999999</v>
      </c>
      <c r="AJ6" s="315">
        <f t="shared" si="0"/>
        <v>104853.35</v>
      </c>
      <c r="AK6" s="229">
        <f t="shared" si="0"/>
        <v>105712.95</v>
      </c>
      <c r="AL6" s="229">
        <f t="shared" si="0"/>
        <v>106721.85</v>
      </c>
      <c r="AM6" s="229">
        <f t="shared" si="0"/>
        <v>107495.85</v>
      </c>
      <c r="AN6" s="229">
        <f t="shared" si="0"/>
        <v>108599.62</v>
      </c>
      <c r="AO6" s="229">
        <f t="shared" si="0"/>
        <v>109199.1</v>
      </c>
      <c r="AP6" s="229">
        <f t="shared" si="0"/>
        <v>109534.63800000001</v>
      </c>
      <c r="AQ6" s="525">
        <f t="shared" si="0"/>
        <v>109941.705</v>
      </c>
      <c r="AR6" s="229">
        <f t="shared" si="0"/>
        <v>110483.489</v>
      </c>
      <c r="AS6" s="229">
        <f t="shared" si="0"/>
        <v>111553.709</v>
      </c>
      <c r="AT6" s="229">
        <f t="shared" si="0"/>
        <v>112238.605</v>
      </c>
      <c r="AU6" s="229">
        <f t="shared" si="0"/>
        <v>112115.36500000001</v>
      </c>
      <c r="AV6" s="524">
        <f t="shared" si="0"/>
        <v>113108.50099999999</v>
      </c>
      <c r="AW6" s="229">
        <f t="shared" si="0"/>
        <v>113529.51999999999</v>
      </c>
      <c r="AX6" s="229">
        <f t="shared" si="0"/>
        <v>114431.92799999999</v>
      </c>
      <c r="AY6" s="359">
        <f t="shared" si="0"/>
        <v>114991.48499999999</v>
      </c>
      <c r="AZ6" s="401">
        <f>AY6/AI6*100</f>
        <v>56.88967545376277</v>
      </c>
      <c r="BA6" s="209" t="s">
        <v>104</v>
      </c>
    </row>
    <row r="7" spans="3:53" ht="12.75" customHeight="1" x14ac:dyDescent="0.2">
      <c r="D7" s="360" t="s">
        <v>38</v>
      </c>
      <c r="E7" s="23">
        <v>4605</v>
      </c>
      <c r="F7" s="409">
        <v>3971</v>
      </c>
      <c r="G7" s="361">
        <v>3479</v>
      </c>
      <c r="H7" s="361">
        <v>3368</v>
      </c>
      <c r="I7" s="361">
        <v>3380</v>
      </c>
      <c r="J7" s="361">
        <v>3422</v>
      </c>
      <c r="K7" s="361">
        <v>3470</v>
      </c>
      <c r="L7" s="361">
        <v>3472</v>
      </c>
      <c r="M7" s="361">
        <v>3471</v>
      </c>
      <c r="N7" s="361">
        <v>3454</v>
      </c>
      <c r="O7" s="361">
        <v>3518</v>
      </c>
      <c r="P7" s="361">
        <v>3521</v>
      </c>
      <c r="Q7" s="361">
        <v>3536</v>
      </c>
      <c r="R7" s="361">
        <v>3544</v>
      </c>
      <c r="S7" s="361">
        <v>3560</v>
      </c>
      <c r="T7" s="361">
        <v>3568</v>
      </c>
      <c r="U7" s="361">
        <v>3513</v>
      </c>
      <c r="V7" s="361">
        <v>3578</v>
      </c>
      <c r="W7" s="361">
        <v>3582</v>
      </c>
      <c r="X7" s="361">
        <v>3587</v>
      </c>
      <c r="Y7" s="361">
        <v>3592</v>
      </c>
      <c r="Z7" s="361">
        <v>3595</v>
      </c>
      <c r="AA7" s="361">
        <v>3631</v>
      </c>
      <c r="AB7" s="361">
        <v>3607</v>
      </c>
      <c r="AC7" s="361">
        <v>3602</v>
      </c>
      <c r="AD7" s="361">
        <v>3605</v>
      </c>
      <c r="AE7" s="361">
        <v>3607</v>
      </c>
      <c r="AF7" s="361">
        <v>3614</v>
      </c>
      <c r="AG7" s="361">
        <v>3615</v>
      </c>
      <c r="AH7" s="361">
        <v>3612</v>
      </c>
      <c r="AI7" s="361">
        <v>3619</v>
      </c>
      <c r="AJ7" s="176">
        <v>2996</v>
      </c>
      <c r="AK7" s="361">
        <v>2995</v>
      </c>
      <c r="AL7" s="361">
        <v>3005</v>
      </c>
      <c r="AM7" s="361">
        <v>3007</v>
      </c>
      <c r="AN7" s="361">
        <v>3032</v>
      </c>
      <c r="AO7" s="361">
        <v>3055</v>
      </c>
      <c r="AP7" s="361">
        <v>3054.9380000000001</v>
      </c>
      <c r="AQ7" s="361">
        <v>3088.4650000000001</v>
      </c>
      <c r="AR7" s="361">
        <v>3088.3890000000001</v>
      </c>
      <c r="AS7" s="361">
        <v>3086.1210000000001</v>
      </c>
      <c r="AT7" s="361">
        <v>3092.0189999999998</v>
      </c>
      <c r="AU7" s="361">
        <v>3095.366</v>
      </c>
      <c r="AV7" s="361">
        <v>3100.0349999999999</v>
      </c>
      <c r="AW7" s="361">
        <v>3099.3319999999999</v>
      </c>
      <c r="AX7" s="466">
        <v>3126.5320000000002</v>
      </c>
      <c r="AY7" s="338">
        <v>3185</v>
      </c>
      <c r="AZ7" s="411">
        <f t="shared" ref="AZ7:AZ46" si="1">AY7/AI7*100</f>
        <v>88.007736943907162</v>
      </c>
      <c r="BA7" s="365" t="s">
        <v>38</v>
      </c>
    </row>
    <row r="8" spans="3:53" ht="12.75" customHeight="1" x14ac:dyDescent="0.2">
      <c r="D8" s="130" t="s">
        <v>21</v>
      </c>
      <c r="E8" s="412">
        <v>4196</v>
      </c>
      <c r="F8" s="393">
        <v>4341</v>
      </c>
      <c r="G8" s="367">
        <v>4299</v>
      </c>
      <c r="H8" s="367">
        <v>4293</v>
      </c>
      <c r="I8" s="367">
        <v>4293</v>
      </c>
      <c r="J8" s="367">
        <v>4291</v>
      </c>
      <c r="K8" s="367">
        <v>4290</v>
      </c>
      <c r="L8" s="367">
        <v>4290</v>
      </c>
      <c r="M8" s="367">
        <v>4320</v>
      </c>
      <c r="N8" s="367">
        <v>4320</v>
      </c>
      <c r="O8" s="367">
        <v>4318</v>
      </c>
      <c r="P8" s="367">
        <v>4316</v>
      </c>
      <c r="Q8" s="367">
        <v>4259</v>
      </c>
      <c r="R8" s="367">
        <v>4154</v>
      </c>
      <c r="S8" s="367">
        <v>4146</v>
      </c>
      <c r="T8" s="367">
        <v>4143</v>
      </c>
      <c r="U8" s="367">
        <v>4144</v>
      </c>
      <c r="V8" s="367">
        <v>4150</v>
      </c>
      <c r="W8" s="367">
        <v>4098</v>
      </c>
      <c r="X8" s="367">
        <v>4072</v>
      </c>
      <c r="Y8" s="367">
        <v>4070</v>
      </c>
      <c r="Z8" s="367">
        <v>4032</v>
      </c>
      <c r="AA8" s="367">
        <v>4023</v>
      </c>
      <c r="AB8" s="367">
        <v>4019</v>
      </c>
      <c r="AC8" s="367">
        <v>4029</v>
      </c>
      <c r="AD8" s="367">
        <v>4030</v>
      </c>
      <c r="AE8" s="367">
        <v>4030</v>
      </c>
      <c r="AF8" s="367">
        <v>4030</v>
      </c>
      <c r="AG8" s="367">
        <v>4029</v>
      </c>
      <c r="AH8" s="367">
        <v>4031</v>
      </c>
      <c r="AI8" s="367">
        <v>4029</v>
      </c>
      <c r="AJ8" s="178">
        <v>2806</v>
      </c>
      <c r="AK8" s="367">
        <v>2827</v>
      </c>
      <c r="AL8" s="367">
        <v>2833</v>
      </c>
      <c r="AM8" s="367">
        <v>2785</v>
      </c>
      <c r="AN8" s="367">
        <v>2862</v>
      </c>
      <c r="AO8" s="367">
        <v>2862</v>
      </c>
      <c r="AP8" s="367">
        <v>2869</v>
      </c>
      <c r="AQ8" s="367">
        <v>2861</v>
      </c>
      <c r="AR8" s="367">
        <v>2859</v>
      </c>
      <c r="AS8" s="367">
        <v>2869</v>
      </c>
      <c r="AT8" s="367">
        <v>2870</v>
      </c>
      <c r="AU8" s="367">
        <v>2870</v>
      </c>
      <c r="AV8" s="367">
        <v>2869</v>
      </c>
      <c r="AW8" s="367">
        <v>2871</v>
      </c>
      <c r="AX8" s="228">
        <v>3001</v>
      </c>
      <c r="AY8" s="337">
        <v>3005</v>
      </c>
      <c r="AZ8" s="366">
        <f t="shared" si="1"/>
        <v>74.584264085380994</v>
      </c>
      <c r="BA8" s="201" t="s">
        <v>21</v>
      </c>
    </row>
    <row r="9" spans="3:53" ht="12.75" customHeight="1" x14ac:dyDescent="0.2">
      <c r="C9" s="348"/>
      <c r="D9" s="363" t="s">
        <v>23</v>
      </c>
      <c r="E9" s="23"/>
      <c r="F9" s="23"/>
      <c r="G9" s="361">
        <v>9451</v>
      </c>
      <c r="H9" s="361">
        <v>9327</v>
      </c>
      <c r="I9" s="361">
        <v>9435</v>
      </c>
      <c r="J9" s="361">
        <v>9430</v>
      </c>
      <c r="K9" s="361">
        <v>9430</v>
      </c>
      <c r="L9" s="361">
        <v>9444</v>
      </c>
      <c r="M9" s="361">
        <v>9444</v>
      </c>
      <c r="N9" s="361">
        <v>9523</v>
      </c>
      <c r="O9" s="361">
        <v>9600</v>
      </c>
      <c r="P9" s="361">
        <v>9602</v>
      </c>
      <c r="Q9" s="361">
        <v>9612</v>
      </c>
      <c r="R9" s="361">
        <v>9614</v>
      </c>
      <c r="S9" s="361">
        <v>9597</v>
      </c>
      <c r="T9" s="361">
        <v>9588</v>
      </c>
      <c r="U9" s="361">
        <v>9586</v>
      </c>
      <c r="V9" s="361">
        <v>9578</v>
      </c>
      <c r="W9" s="361">
        <v>9568</v>
      </c>
      <c r="X9" s="361">
        <v>9572</v>
      </c>
      <c r="Y9" s="361">
        <v>9570</v>
      </c>
      <c r="Z9" s="361">
        <v>9560</v>
      </c>
      <c r="AA9" s="361">
        <v>9559</v>
      </c>
      <c r="AB9" s="361">
        <v>9566</v>
      </c>
      <c r="AC9" s="361">
        <v>9564</v>
      </c>
      <c r="AD9" s="361">
        <v>9567</v>
      </c>
      <c r="AE9" s="361">
        <v>9572</v>
      </c>
      <c r="AF9" s="361">
        <v>9562</v>
      </c>
      <c r="AG9" s="361">
        <v>9542</v>
      </c>
      <c r="AH9" s="361">
        <v>9523</v>
      </c>
      <c r="AI9" s="361">
        <v>9521</v>
      </c>
      <c r="AJ9" s="176">
        <v>3060</v>
      </c>
      <c r="AK9" s="361">
        <v>3078</v>
      </c>
      <c r="AL9" s="361">
        <v>3153</v>
      </c>
      <c r="AM9" s="361">
        <v>3210</v>
      </c>
      <c r="AN9" s="361">
        <v>3208</v>
      </c>
      <c r="AO9" s="361">
        <v>3217</v>
      </c>
      <c r="AP9" s="361">
        <v>3216</v>
      </c>
      <c r="AQ9" s="361">
        <v>3216</v>
      </c>
      <c r="AR9" s="361">
        <v>3237</v>
      </c>
      <c r="AS9" s="361">
        <v>3236</v>
      </c>
      <c r="AT9" s="361">
        <v>3237</v>
      </c>
      <c r="AU9" s="361">
        <v>3235</v>
      </c>
      <c r="AV9" s="361">
        <v>3231</v>
      </c>
      <c r="AW9" s="361">
        <v>3236</v>
      </c>
      <c r="AX9" s="225">
        <v>3234</v>
      </c>
      <c r="AY9" s="338">
        <v>3234</v>
      </c>
      <c r="AZ9" s="411">
        <f t="shared" si="1"/>
        <v>33.967020270979944</v>
      </c>
      <c r="BA9" s="365" t="s">
        <v>23</v>
      </c>
    </row>
    <row r="10" spans="3:53" ht="12.75" customHeight="1" x14ac:dyDescent="0.2">
      <c r="C10" s="348"/>
      <c r="D10" s="130" t="s">
        <v>34</v>
      </c>
      <c r="E10" s="412">
        <v>2352</v>
      </c>
      <c r="F10" s="393">
        <v>2015</v>
      </c>
      <c r="G10" s="367">
        <v>2344</v>
      </c>
      <c r="H10" s="367">
        <v>2863</v>
      </c>
      <c r="I10" s="367">
        <v>2863</v>
      </c>
      <c r="J10" s="367">
        <v>2762</v>
      </c>
      <c r="K10" s="367">
        <v>2779</v>
      </c>
      <c r="L10" s="367">
        <v>2775</v>
      </c>
      <c r="M10" s="367">
        <v>2787</v>
      </c>
      <c r="N10" s="367">
        <v>2787</v>
      </c>
      <c r="O10" s="367">
        <v>2787</v>
      </c>
      <c r="P10" s="367">
        <v>2787</v>
      </c>
      <c r="Q10" s="367">
        <v>2646</v>
      </c>
      <c r="R10" s="367">
        <v>2646</v>
      </c>
      <c r="S10" s="367">
        <v>2646</v>
      </c>
      <c r="T10" s="367">
        <v>2606</v>
      </c>
      <c r="U10" s="367">
        <v>2606</v>
      </c>
      <c r="V10" s="367">
        <v>2606</v>
      </c>
      <c r="W10" s="367">
        <v>2606</v>
      </c>
      <c r="X10" s="367">
        <v>2615</v>
      </c>
      <c r="Y10" s="367">
        <v>2615</v>
      </c>
      <c r="Z10" s="367">
        <v>2615</v>
      </c>
      <c r="AA10" s="367">
        <v>2612</v>
      </c>
      <c r="AB10" s="367">
        <v>2552</v>
      </c>
      <c r="AC10" s="367">
        <v>2539</v>
      </c>
      <c r="AD10" s="367">
        <v>2481</v>
      </c>
      <c r="AE10" s="367">
        <v>2481</v>
      </c>
      <c r="AF10" s="367">
        <v>2536</v>
      </c>
      <c r="AG10" s="367">
        <v>2485</v>
      </c>
      <c r="AH10" s="228">
        <v>2485</v>
      </c>
      <c r="AI10" s="367">
        <v>2448</v>
      </c>
      <c r="AJ10" s="178">
        <v>619</v>
      </c>
      <c r="AK10" s="367">
        <v>621</v>
      </c>
      <c r="AL10" s="367">
        <v>621</v>
      </c>
      <c r="AM10" s="367">
        <v>621</v>
      </c>
      <c r="AN10" s="367">
        <v>621</v>
      </c>
      <c r="AO10" s="367">
        <v>621</v>
      </c>
      <c r="AP10" s="367">
        <v>621</v>
      </c>
      <c r="AQ10" s="367">
        <v>621</v>
      </c>
      <c r="AR10" s="367">
        <v>621</v>
      </c>
      <c r="AS10" s="367">
        <v>621</v>
      </c>
      <c r="AT10" s="367">
        <v>626</v>
      </c>
      <c r="AU10" s="367">
        <v>730</v>
      </c>
      <c r="AV10" s="367">
        <v>730</v>
      </c>
      <c r="AW10" s="367">
        <v>776</v>
      </c>
      <c r="AX10" s="228">
        <v>803</v>
      </c>
      <c r="AY10" s="337">
        <v>802</v>
      </c>
      <c r="AZ10" s="366">
        <f t="shared" si="1"/>
        <v>32.761437908496731</v>
      </c>
      <c r="BA10" s="201" t="s">
        <v>34</v>
      </c>
    </row>
    <row r="11" spans="3:53" ht="12.75" customHeight="1" x14ac:dyDescent="0.2">
      <c r="C11" s="348"/>
      <c r="D11" s="363" t="s">
        <v>39</v>
      </c>
      <c r="E11" s="23">
        <v>43777</v>
      </c>
      <c r="F11" s="23">
        <v>42765</v>
      </c>
      <c r="G11" s="361">
        <v>40981</v>
      </c>
      <c r="H11" s="414">
        <v>41718</v>
      </c>
      <c r="I11" s="361">
        <v>40826</v>
      </c>
      <c r="J11" s="361">
        <v>38385</v>
      </c>
      <c r="K11" s="361">
        <v>38126</v>
      </c>
      <c r="L11" s="361">
        <v>37525</v>
      </c>
      <c r="M11" s="361">
        <v>36587.64</v>
      </c>
      <c r="N11" s="361">
        <v>35986.1</v>
      </c>
      <c r="O11" s="361">
        <v>35804</v>
      </c>
      <c r="P11" s="414">
        <v>41531</v>
      </c>
      <c r="Q11" s="361">
        <v>40202</v>
      </c>
      <c r="R11" s="361">
        <v>38206</v>
      </c>
      <c r="S11" s="225">
        <v>38206</v>
      </c>
      <c r="T11" s="225">
        <v>38005</v>
      </c>
      <c r="U11" s="413">
        <v>37798</v>
      </c>
      <c r="V11" s="361">
        <v>37934</v>
      </c>
      <c r="W11" s="413">
        <v>38750</v>
      </c>
      <c r="X11" s="361">
        <v>38712</v>
      </c>
      <c r="Y11" s="361">
        <v>38648</v>
      </c>
      <c r="Z11" s="225">
        <v>38653.800999999999</v>
      </c>
      <c r="AA11" s="361">
        <v>38658.764999999999</v>
      </c>
      <c r="AB11" s="361">
        <v>38630.502</v>
      </c>
      <c r="AC11" s="361">
        <v>38696.542000000001</v>
      </c>
      <c r="AD11" s="361">
        <v>38802.642999999996</v>
      </c>
      <c r="AE11" s="361">
        <v>38994.798000000003</v>
      </c>
      <c r="AF11" s="361">
        <v>39068.116999999998</v>
      </c>
      <c r="AG11" s="225">
        <v>38799.773000000001</v>
      </c>
      <c r="AH11" s="225">
        <v>38783.142999999996</v>
      </c>
      <c r="AI11" s="361">
        <v>38836.095999999998</v>
      </c>
      <c r="AJ11" s="176">
        <v>20051</v>
      </c>
      <c r="AK11" s="361">
        <v>20152</v>
      </c>
      <c r="AL11" s="361">
        <v>20208</v>
      </c>
      <c r="AM11" s="361">
        <v>20148</v>
      </c>
      <c r="AN11" s="361">
        <v>20239</v>
      </c>
      <c r="AO11" s="361">
        <v>20246</v>
      </c>
      <c r="AP11" s="225">
        <v>20344</v>
      </c>
      <c r="AQ11" s="361">
        <v>20463</v>
      </c>
      <c r="AR11" s="361">
        <v>20459</v>
      </c>
      <c r="AS11" s="361">
        <v>20584.588</v>
      </c>
      <c r="AT11" s="361">
        <v>20629</v>
      </c>
      <c r="AU11" s="361">
        <v>20624</v>
      </c>
      <c r="AV11" s="470">
        <v>20920</v>
      </c>
      <c r="AW11" s="361">
        <v>20959</v>
      </c>
      <c r="AX11" s="225">
        <v>21166.273000000001</v>
      </c>
      <c r="AY11" s="338">
        <v>21297.118999999999</v>
      </c>
      <c r="AZ11" s="339">
        <f t="shared" si="1"/>
        <v>54.838465225752863</v>
      </c>
      <c r="BA11" s="312" t="s">
        <v>39</v>
      </c>
    </row>
    <row r="12" spans="3:53" ht="12.75" customHeight="1" x14ac:dyDescent="0.2">
      <c r="C12" s="348"/>
      <c r="D12" s="130" t="s">
        <v>24</v>
      </c>
      <c r="E12" s="412">
        <v>1227</v>
      </c>
      <c r="F12" s="393">
        <v>993</v>
      </c>
      <c r="G12" s="367">
        <v>1026</v>
      </c>
      <c r="H12" s="367">
        <v>1020.7</v>
      </c>
      <c r="I12" s="367">
        <v>1019.7</v>
      </c>
      <c r="J12" s="367">
        <v>966</v>
      </c>
      <c r="K12" s="367">
        <v>966</v>
      </c>
      <c r="L12" s="367">
        <v>968</v>
      </c>
      <c r="M12" s="367">
        <v>968</v>
      </c>
      <c r="N12" s="367">
        <v>967</v>
      </c>
      <c r="O12" s="367">
        <v>967</v>
      </c>
      <c r="P12" s="367">
        <v>959</v>
      </c>
      <c r="Q12" s="367">
        <v>959</v>
      </c>
      <c r="R12" s="367">
        <v>1055</v>
      </c>
      <c r="S12" s="367">
        <v>1196</v>
      </c>
      <c r="T12" s="367">
        <v>1200</v>
      </c>
      <c r="U12" s="367">
        <v>1196</v>
      </c>
      <c r="V12" s="367">
        <v>1196</v>
      </c>
      <c r="W12" s="367">
        <v>1196</v>
      </c>
      <c r="X12" s="367">
        <v>1196</v>
      </c>
      <c r="Y12" s="367">
        <v>1196</v>
      </c>
      <c r="Z12" s="367">
        <v>1166</v>
      </c>
      <c r="AA12" s="367">
        <v>1166</v>
      </c>
      <c r="AB12" s="367">
        <v>1164</v>
      </c>
      <c r="AC12" s="367">
        <v>1161</v>
      </c>
      <c r="AD12" s="367">
        <v>1161</v>
      </c>
      <c r="AE12" s="367">
        <v>1161</v>
      </c>
      <c r="AF12" s="367">
        <v>1167</v>
      </c>
      <c r="AG12" s="367">
        <v>1167</v>
      </c>
      <c r="AH12" s="228">
        <v>1167</v>
      </c>
      <c r="AI12" s="337">
        <v>1175</v>
      </c>
      <c r="AJ12" s="367">
        <v>132</v>
      </c>
      <c r="AK12" s="367">
        <v>130</v>
      </c>
      <c r="AL12" s="367">
        <v>130</v>
      </c>
      <c r="AM12" s="367">
        <v>132</v>
      </c>
      <c r="AN12" s="367">
        <v>132</v>
      </c>
      <c r="AO12" s="367">
        <v>132</v>
      </c>
      <c r="AP12" s="367">
        <v>132</v>
      </c>
      <c r="AQ12" s="367">
        <v>132</v>
      </c>
      <c r="AR12" s="367">
        <v>132</v>
      </c>
      <c r="AS12" s="367">
        <v>132</v>
      </c>
      <c r="AT12" s="367">
        <v>132</v>
      </c>
      <c r="AU12" s="367">
        <v>132</v>
      </c>
      <c r="AV12" s="367">
        <v>138</v>
      </c>
      <c r="AW12" s="367">
        <v>138</v>
      </c>
      <c r="AX12" s="228">
        <v>225</v>
      </c>
      <c r="AY12" s="337">
        <v>140</v>
      </c>
      <c r="AZ12" s="366">
        <f t="shared" si="1"/>
        <v>11.914893617021278</v>
      </c>
      <c r="BA12" s="201" t="s">
        <v>24</v>
      </c>
    </row>
    <row r="13" spans="3:53" ht="12.75" customHeight="1" x14ac:dyDescent="0.2">
      <c r="C13" s="348"/>
      <c r="D13" s="363" t="s">
        <v>42</v>
      </c>
      <c r="E13" s="23">
        <v>2189</v>
      </c>
      <c r="F13" s="415">
        <v>1987</v>
      </c>
      <c r="G13" s="361">
        <v>1944</v>
      </c>
      <c r="H13" s="361">
        <v>1945</v>
      </c>
      <c r="I13" s="361">
        <v>1954</v>
      </c>
      <c r="J13" s="361">
        <v>1908</v>
      </c>
      <c r="K13" s="361">
        <v>1909</v>
      </c>
      <c r="L13" s="361">
        <v>1919</v>
      </c>
      <c r="M13" s="361">
        <v>1919</v>
      </c>
      <c r="N13" s="361">
        <v>1919</v>
      </c>
      <c r="O13" s="361">
        <v>1834</v>
      </c>
      <c r="P13" s="361">
        <v>1834</v>
      </c>
      <c r="Q13" s="361">
        <v>1834</v>
      </c>
      <c r="R13" s="361">
        <v>1834</v>
      </c>
      <c r="S13" s="413">
        <v>1834</v>
      </c>
      <c r="T13" s="361">
        <v>1834</v>
      </c>
      <c r="U13" s="413">
        <v>1835</v>
      </c>
      <c r="V13" s="361">
        <v>1835</v>
      </c>
      <c r="W13" s="413">
        <v>1835</v>
      </c>
      <c r="X13" s="361">
        <v>1839</v>
      </c>
      <c r="Y13" s="361">
        <v>1839</v>
      </c>
      <c r="Z13" s="361">
        <v>1839</v>
      </c>
      <c r="AA13" s="361">
        <v>1839</v>
      </c>
      <c r="AB13" s="361">
        <v>1839</v>
      </c>
      <c r="AC13" s="361">
        <v>1839</v>
      </c>
      <c r="AD13" s="361">
        <v>1839</v>
      </c>
      <c r="AE13" s="414">
        <v>2045</v>
      </c>
      <c r="AF13" s="361">
        <v>2045</v>
      </c>
      <c r="AG13" s="361">
        <v>2045</v>
      </c>
      <c r="AH13" s="225">
        <v>2045</v>
      </c>
      <c r="AI13" s="338">
        <v>2045</v>
      </c>
      <c r="AJ13" s="361">
        <v>53</v>
      </c>
      <c r="AK13" s="361">
        <v>53</v>
      </c>
      <c r="AL13" s="361">
        <v>53</v>
      </c>
      <c r="AM13" s="361">
        <v>53</v>
      </c>
      <c r="AN13" s="361">
        <v>53</v>
      </c>
      <c r="AO13" s="361">
        <v>53</v>
      </c>
      <c r="AP13" s="361">
        <v>53</v>
      </c>
      <c r="AQ13" s="361">
        <v>53</v>
      </c>
      <c r="AR13" s="361">
        <v>53</v>
      </c>
      <c r="AS13" s="361">
        <v>53</v>
      </c>
      <c r="AT13" s="361">
        <v>53</v>
      </c>
      <c r="AU13" s="361">
        <v>53</v>
      </c>
      <c r="AV13" s="361">
        <v>53</v>
      </c>
      <c r="AW13" s="361">
        <v>53</v>
      </c>
      <c r="AX13" s="225">
        <v>53</v>
      </c>
      <c r="AY13" s="338">
        <v>53</v>
      </c>
      <c r="AZ13" s="411">
        <f t="shared" si="1"/>
        <v>2.5916870415647919</v>
      </c>
      <c r="BA13" s="365" t="s">
        <v>42</v>
      </c>
    </row>
    <row r="14" spans="3:53" ht="12.75" customHeight="1" x14ac:dyDescent="0.2">
      <c r="C14" s="348"/>
      <c r="D14" s="130" t="s">
        <v>35</v>
      </c>
      <c r="E14" s="412">
        <v>2602</v>
      </c>
      <c r="F14" s="393">
        <v>2461</v>
      </c>
      <c r="G14" s="367">
        <v>2484</v>
      </c>
      <c r="H14" s="367">
        <v>2474</v>
      </c>
      <c r="I14" s="367">
        <v>2474</v>
      </c>
      <c r="J14" s="367">
        <v>2503</v>
      </c>
      <c r="K14" s="367">
        <v>2299</v>
      </c>
      <c r="L14" s="367">
        <v>2299</v>
      </c>
      <c r="M14" s="367">
        <v>2385</v>
      </c>
      <c r="N14" s="367">
        <v>2377</v>
      </c>
      <c r="O14" s="367">
        <v>2383</v>
      </c>
      <c r="P14" s="367">
        <v>2414</v>
      </c>
      <c r="Q14" s="367">
        <v>2449</v>
      </c>
      <c r="R14" s="367">
        <v>2576</v>
      </c>
      <c r="S14" s="367">
        <v>2509</v>
      </c>
      <c r="T14" s="367">
        <v>2551</v>
      </c>
      <c r="U14" s="367">
        <v>2552</v>
      </c>
      <c r="V14" s="367">
        <v>2552</v>
      </c>
      <c r="W14" s="367">
        <v>2552</v>
      </c>
      <c r="X14" s="367">
        <v>2554</v>
      </c>
      <c r="Y14" s="367">
        <v>2554</v>
      </c>
      <c r="Z14" s="367">
        <v>2586</v>
      </c>
      <c r="AA14" s="367">
        <v>2238</v>
      </c>
      <c r="AB14" s="367">
        <v>2240</v>
      </c>
      <c r="AC14" s="367">
        <v>2240</v>
      </c>
      <c r="AD14" s="367">
        <v>2240</v>
      </c>
      <c r="AE14" s="367">
        <v>2293</v>
      </c>
      <c r="AF14" s="367">
        <v>2280</v>
      </c>
      <c r="AG14" s="367">
        <v>2345</v>
      </c>
      <c r="AH14" s="228">
        <v>2339</v>
      </c>
      <c r="AI14" s="337">
        <v>1990</v>
      </c>
      <c r="AJ14" s="367">
        <v>199</v>
      </c>
      <c r="AK14" s="367">
        <v>264</v>
      </c>
      <c r="AL14" s="367">
        <v>264</v>
      </c>
      <c r="AM14" s="367">
        <v>368</v>
      </c>
      <c r="AN14" s="367">
        <v>438</v>
      </c>
      <c r="AO14" s="367">
        <v>438</v>
      </c>
      <c r="AP14" s="367">
        <v>437</v>
      </c>
      <c r="AQ14" s="367">
        <v>494</v>
      </c>
      <c r="AR14" s="367">
        <v>494</v>
      </c>
      <c r="AS14" s="367">
        <v>520</v>
      </c>
      <c r="AT14" s="367">
        <v>532</v>
      </c>
      <c r="AU14" s="367">
        <v>679</v>
      </c>
      <c r="AV14" s="367">
        <v>731</v>
      </c>
      <c r="AW14" s="367">
        <v>731</v>
      </c>
      <c r="AX14" s="228">
        <v>731</v>
      </c>
      <c r="AY14" s="337">
        <v>738</v>
      </c>
      <c r="AZ14" s="366">
        <f t="shared" si="1"/>
        <v>37.085427135678387</v>
      </c>
      <c r="BA14" s="201" t="s">
        <v>35</v>
      </c>
    </row>
    <row r="15" spans="3:53" ht="12.75" customHeight="1" x14ac:dyDescent="0.2">
      <c r="C15" s="348"/>
      <c r="D15" s="363" t="s">
        <v>40</v>
      </c>
      <c r="E15" s="23">
        <v>15850</v>
      </c>
      <c r="F15" s="415">
        <v>15724</v>
      </c>
      <c r="G15" s="361">
        <v>12560</v>
      </c>
      <c r="H15" s="361">
        <v>12280</v>
      </c>
      <c r="I15" s="361">
        <v>12284</v>
      </c>
      <c r="J15" s="361">
        <v>12303</v>
      </c>
      <c r="K15" s="361">
        <v>12303</v>
      </c>
      <c r="L15" s="361">
        <v>12319</v>
      </c>
      <c r="M15" s="361">
        <v>12310</v>
      </c>
      <c r="N15" s="361">
        <v>12310</v>
      </c>
      <c r="O15" s="361">
        <v>12298</v>
      </c>
      <c r="P15" s="361">
        <v>12829</v>
      </c>
      <c r="Q15" s="361">
        <v>12837</v>
      </c>
      <c r="R15" s="361">
        <v>12839</v>
      </c>
      <c r="S15" s="361">
        <v>13008</v>
      </c>
      <c r="T15" s="361">
        <v>13368</v>
      </c>
      <c r="U15" s="361">
        <v>13353</v>
      </c>
      <c r="V15" s="361">
        <v>13354</v>
      </c>
      <c r="W15" s="361">
        <v>13853</v>
      </c>
      <c r="X15" s="361">
        <v>13945</v>
      </c>
      <c r="Y15" s="361">
        <v>13976</v>
      </c>
      <c r="Z15" s="414">
        <v>15312</v>
      </c>
      <c r="AA15" s="361">
        <v>15182</v>
      </c>
      <c r="AB15" s="361">
        <v>15384</v>
      </c>
      <c r="AC15" s="361">
        <v>16167</v>
      </c>
      <c r="AD15" s="361">
        <v>15949</v>
      </c>
      <c r="AE15" s="361">
        <v>15449</v>
      </c>
      <c r="AF15" s="361">
        <v>16006.02</v>
      </c>
      <c r="AG15" s="361">
        <v>16135.36</v>
      </c>
      <c r="AH15" s="225">
        <v>16280.46</v>
      </c>
      <c r="AI15" s="338">
        <v>16468.425999999999</v>
      </c>
      <c r="AJ15" s="361">
        <v>8095</v>
      </c>
      <c r="AK15" s="361">
        <v>8091</v>
      </c>
      <c r="AL15" s="361">
        <v>8089</v>
      </c>
      <c r="AM15" s="361">
        <v>8582</v>
      </c>
      <c r="AN15" s="361">
        <v>8738</v>
      </c>
      <c r="AO15" s="361">
        <v>8786</v>
      </c>
      <c r="AP15" s="361">
        <v>9275</v>
      </c>
      <c r="AQ15" s="361">
        <v>9223</v>
      </c>
      <c r="AR15" s="361">
        <v>9717</v>
      </c>
      <c r="AS15" s="361">
        <v>10383</v>
      </c>
      <c r="AT15" s="361">
        <v>10122</v>
      </c>
      <c r="AU15" s="361">
        <v>9840</v>
      </c>
      <c r="AV15" s="361">
        <v>10251.519</v>
      </c>
      <c r="AW15" s="361">
        <v>10418.519</v>
      </c>
      <c r="AX15" s="225">
        <v>10427.648999999999</v>
      </c>
      <c r="AY15" s="338">
        <v>10669.252</v>
      </c>
      <c r="AZ15" s="411">
        <f t="shared" si="1"/>
        <v>64.786106456075416</v>
      </c>
      <c r="BA15" s="365" t="s">
        <v>40</v>
      </c>
    </row>
    <row r="16" spans="3:53" ht="12.75" customHeight="1" x14ac:dyDescent="0.2">
      <c r="C16" s="348"/>
      <c r="D16" s="130" t="s">
        <v>41</v>
      </c>
      <c r="E16" s="412">
        <v>37582</v>
      </c>
      <c r="F16" s="393">
        <v>34362</v>
      </c>
      <c r="G16" s="367">
        <v>34260</v>
      </c>
      <c r="H16" s="367">
        <v>32172.1</v>
      </c>
      <c r="I16" s="367">
        <v>32084.1</v>
      </c>
      <c r="J16" s="367">
        <v>32053.1</v>
      </c>
      <c r="K16" s="367">
        <v>32002.1</v>
      </c>
      <c r="L16" s="367">
        <v>31967.1</v>
      </c>
      <c r="M16" s="367">
        <v>31629.1</v>
      </c>
      <c r="N16" s="367">
        <v>31617.1</v>
      </c>
      <c r="O16" s="367">
        <v>31552.1</v>
      </c>
      <c r="P16" s="367">
        <v>31223</v>
      </c>
      <c r="Q16" s="367">
        <v>31113</v>
      </c>
      <c r="R16" s="367">
        <v>31104</v>
      </c>
      <c r="S16" s="367">
        <v>31116</v>
      </c>
      <c r="T16" s="367">
        <v>31387</v>
      </c>
      <c r="U16" s="367">
        <v>31274</v>
      </c>
      <c r="V16" s="367">
        <v>31172</v>
      </c>
      <c r="W16" s="367">
        <v>30568</v>
      </c>
      <c r="X16" s="367">
        <v>30637</v>
      </c>
      <c r="Y16" s="367">
        <v>30814</v>
      </c>
      <c r="Z16" s="367">
        <v>30551</v>
      </c>
      <c r="AA16" s="367">
        <v>29568</v>
      </c>
      <c r="AB16" s="367">
        <v>29041</v>
      </c>
      <c r="AC16" s="367">
        <v>28597</v>
      </c>
      <c r="AD16" s="367">
        <v>28987.366999999998</v>
      </c>
      <c r="AE16" s="367">
        <v>28461</v>
      </c>
      <c r="AF16" s="367">
        <v>28350</v>
      </c>
      <c r="AG16" s="367">
        <v>28080</v>
      </c>
      <c r="AH16" s="228">
        <v>27924</v>
      </c>
      <c r="AI16" s="337">
        <v>27812</v>
      </c>
      <c r="AJ16" s="367">
        <v>15125</v>
      </c>
      <c r="AK16" s="367">
        <v>15345</v>
      </c>
      <c r="AL16" s="367">
        <v>15432</v>
      </c>
      <c r="AM16" s="367">
        <v>15455</v>
      </c>
      <c r="AN16" s="367">
        <v>15817</v>
      </c>
      <c r="AO16" s="367">
        <v>16118</v>
      </c>
      <c r="AP16" s="367">
        <v>15860</v>
      </c>
      <c r="AQ16" s="367">
        <v>16033</v>
      </c>
      <c r="AR16" s="367">
        <v>15989</v>
      </c>
      <c r="AS16" s="367">
        <v>16099</v>
      </c>
      <c r="AT16" s="367">
        <v>16688.216</v>
      </c>
      <c r="AU16" s="367">
        <v>16689.309000000001</v>
      </c>
      <c r="AV16" s="367">
        <v>16702.677</v>
      </c>
      <c r="AW16" s="367">
        <v>16648.719000000001</v>
      </c>
      <c r="AX16" s="228">
        <v>16690</v>
      </c>
      <c r="AY16" s="337">
        <v>16758.64</v>
      </c>
      <c r="AZ16" s="366">
        <f t="shared" si="1"/>
        <v>60.256867539191717</v>
      </c>
      <c r="BA16" s="201" t="s">
        <v>41</v>
      </c>
    </row>
    <row r="17" spans="3:54" ht="12.75" customHeight="1" x14ac:dyDescent="0.2">
      <c r="C17" s="348"/>
      <c r="D17" s="363" t="s">
        <v>52</v>
      </c>
      <c r="E17" s="23">
        <v>2411</v>
      </c>
      <c r="F17" s="415">
        <v>2437</v>
      </c>
      <c r="G17" s="361">
        <v>2444</v>
      </c>
      <c r="H17" s="361">
        <v>2726</v>
      </c>
      <c r="I17" s="361">
        <v>2726</v>
      </c>
      <c r="J17" s="361">
        <v>2726</v>
      </c>
      <c r="K17" s="361">
        <v>2726</v>
      </c>
      <c r="L17" s="361">
        <v>2726</v>
      </c>
      <c r="M17" s="361">
        <v>2726</v>
      </c>
      <c r="N17" s="361">
        <v>2726</v>
      </c>
      <c r="O17" s="361">
        <v>2726</v>
      </c>
      <c r="P17" s="361">
        <v>2726</v>
      </c>
      <c r="Q17" s="361">
        <v>2726</v>
      </c>
      <c r="R17" s="361">
        <v>2726</v>
      </c>
      <c r="S17" s="361">
        <v>2722</v>
      </c>
      <c r="T17" s="361">
        <v>2722</v>
      </c>
      <c r="U17" s="361">
        <v>2722</v>
      </c>
      <c r="V17" s="361">
        <v>2722</v>
      </c>
      <c r="W17" s="361">
        <v>2722</v>
      </c>
      <c r="X17" s="361">
        <v>2722</v>
      </c>
      <c r="Y17" s="361">
        <v>2722</v>
      </c>
      <c r="Z17" s="361">
        <v>2722</v>
      </c>
      <c r="AA17" s="361">
        <v>2604</v>
      </c>
      <c r="AB17" s="361">
        <v>2604</v>
      </c>
      <c r="AC17" s="361">
        <v>2604</v>
      </c>
      <c r="AD17" s="361">
        <v>2604</v>
      </c>
      <c r="AE17" s="361">
        <v>2604</v>
      </c>
      <c r="AF17" s="361">
        <v>2617</v>
      </c>
      <c r="AG17" s="361">
        <v>2617</v>
      </c>
      <c r="AH17" s="225">
        <v>2617</v>
      </c>
      <c r="AI17" s="338">
        <v>2617</v>
      </c>
      <c r="AJ17" s="361">
        <v>980</v>
      </c>
      <c r="AK17" s="361">
        <v>985</v>
      </c>
      <c r="AL17" s="361">
        <v>985</v>
      </c>
      <c r="AM17" s="361">
        <v>984</v>
      </c>
      <c r="AN17" s="361">
        <v>984</v>
      </c>
      <c r="AO17" s="361">
        <v>984</v>
      </c>
      <c r="AP17" s="361">
        <v>985</v>
      </c>
      <c r="AQ17" s="361">
        <v>970</v>
      </c>
      <c r="AR17" s="361">
        <v>970</v>
      </c>
      <c r="AS17" s="361">
        <v>970</v>
      </c>
      <c r="AT17" s="361">
        <v>970</v>
      </c>
      <c r="AU17" s="361">
        <v>970</v>
      </c>
      <c r="AV17" s="361">
        <v>970</v>
      </c>
      <c r="AW17" s="361">
        <v>970</v>
      </c>
      <c r="AX17" s="225">
        <v>994</v>
      </c>
      <c r="AY17" s="338">
        <v>995</v>
      </c>
      <c r="AZ17" s="411">
        <f t="shared" si="1"/>
        <v>38.020634314100114</v>
      </c>
      <c r="BA17" s="365" t="s">
        <v>52</v>
      </c>
    </row>
    <row r="18" spans="3:54" ht="12.75" customHeight="1" x14ac:dyDescent="0.2">
      <c r="C18" s="348"/>
      <c r="D18" s="130" t="s">
        <v>43</v>
      </c>
      <c r="E18" s="412">
        <v>16073</v>
      </c>
      <c r="F18" s="412">
        <v>16138</v>
      </c>
      <c r="G18" s="398">
        <v>16005</v>
      </c>
      <c r="H18" s="367">
        <v>16005</v>
      </c>
      <c r="I18" s="367">
        <v>16014</v>
      </c>
      <c r="J18" s="367">
        <v>16030</v>
      </c>
      <c r="K18" s="367">
        <v>16080</v>
      </c>
      <c r="L18" s="367">
        <v>16092</v>
      </c>
      <c r="M18" s="228">
        <v>15974</v>
      </c>
      <c r="N18" s="367">
        <v>16035</v>
      </c>
      <c r="O18" s="367">
        <v>15985</v>
      </c>
      <c r="P18" s="367">
        <v>15965</v>
      </c>
      <c r="Q18" s="367">
        <v>15916</v>
      </c>
      <c r="R18" s="367">
        <v>16225</v>
      </c>
      <c r="S18" s="367">
        <v>16295</v>
      </c>
      <c r="T18" s="367">
        <v>16335</v>
      </c>
      <c r="U18" s="367">
        <v>16529</v>
      </c>
      <c r="V18" s="367">
        <v>16686</v>
      </c>
      <c r="W18" s="367">
        <v>16704</v>
      </c>
      <c r="X18" s="367">
        <v>16726</v>
      </c>
      <c r="Y18" s="367">
        <v>16742</v>
      </c>
      <c r="Z18" s="367">
        <v>16752</v>
      </c>
      <c r="AA18" s="367">
        <v>16722</v>
      </c>
      <c r="AB18" s="367">
        <v>16724</v>
      </c>
      <c r="AC18" s="367">
        <v>16788</v>
      </c>
      <c r="AD18" s="367">
        <v>16787</v>
      </c>
      <c r="AE18" s="367">
        <v>16781</v>
      </c>
      <c r="AF18" s="367">
        <v>16779</v>
      </c>
      <c r="AG18" s="367">
        <v>16782</v>
      </c>
      <c r="AH18" s="228">
        <v>16832</v>
      </c>
      <c r="AI18" s="337">
        <v>16829</v>
      </c>
      <c r="AJ18" s="367">
        <v>11531</v>
      </c>
      <c r="AK18" s="367">
        <v>11727</v>
      </c>
      <c r="AL18" s="367">
        <v>11887</v>
      </c>
      <c r="AM18" s="367">
        <v>11906</v>
      </c>
      <c r="AN18" s="367">
        <v>11925</v>
      </c>
      <c r="AO18" s="367">
        <v>11931</v>
      </c>
      <c r="AP18" s="367">
        <v>11969</v>
      </c>
      <c r="AQ18" s="367">
        <v>11940</v>
      </c>
      <c r="AR18" s="367">
        <v>11941</v>
      </c>
      <c r="AS18" s="367">
        <v>12023</v>
      </c>
      <c r="AT18" s="367">
        <v>12022</v>
      </c>
      <c r="AU18" s="367">
        <v>12018</v>
      </c>
      <c r="AV18" s="367">
        <v>12016</v>
      </c>
      <c r="AW18" s="367">
        <v>12065</v>
      </c>
      <c r="AX18" s="228">
        <v>12160</v>
      </c>
      <c r="AY18" s="337">
        <v>12184</v>
      </c>
      <c r="AZ18" s="366">
        <f t="shared" si="1"/>
        <v>72.398835343751855</v>
      </c>
      <c r="BA18" s="201" t="s">
        <v>43</v>
      </c>
    </row>
    <row r="19" spans="3:54" ht="12.75" customHeight="1" x14ac:dyDescent="0.2">
      <c r="C19" s="348"/>
      <c r="D19" s="363" t="s">
        <v>22</v>
      </c>
      <c r="E19" s="17" t="s">
        <v>51</v>
      </c>
      <c r="F19" s="17" t="s">
        <v>51</v>
      </c>
      <c r="G19" s="362" t="s">
        <v>51</v>
      </c>
      <c r="H19" s="362" t="s">
        <v>51</v>
      </c>
      <c r="I19" s="362" t="s">
        <v>51</v>
      </c>
      <c r="J19" s="362" t="s">
        <v>51</v>
      </c>
      <c r="K19" s="362" t="s">
        <v>51</v>
      </c>
      <c r="L19" s="362" t="s">
        <v>51</v>
      </c>
      <c r="M19" s="362" t="s">
        <v>51</v>
      </c>
      <c r="N19" s="362" t="s">
        <v>51</v>
      </c>
      <c r="O19" s="362" t="s">
        <v>51</v>
      </c>
      <c r="P19" s="362" t="s">
        <v>51</v>
      </c>
      <c r="Q19" s="362" t="s">
        <v>51</v>
      </c>
      <c r="R19" s="362" t="s">
        <v>51</v>
      </c>
      <c r="S19" s="362" t="s">
        <v>51</v>
      </c>
      <c r="T19" s="362" t="s">
        <v>51</v>
      </c>
      <c r="U19" s="362" t="s">
        <v>51</v>
      </c>
      <c r="V19" s="362" t="s">
        <v>51</v>
      </c>
      <c r="W19" s="362" t="s">
        <v>51</v>
      </c>
      <c r="X19" s="362" t="s">
        <v>51</v>
      </c>
      <c r="Y19" s="362" t="s">
        <v>51</v>
      </c>
      <c r="Z19" s="362" t="s">
        <v>51</v>
      </c>
      <c r="AA19" s="362" t="s">
        <v>51</v>
      </c>
      <c r="AB19" s="362" t="s">
        <v>51</v>
      </c>
      <c r="AC19" s="362" t="s">
        <v>51</v>
      </c>
      <c r="AD19" s="362" t="s">
        <v>51</v>
      </c>
      <c r="AE19" s="362" t="s">
        <v>51</v>
      </c>
      <c r="AF19" s="362" t="s">
        <v>51</v>
      </c>
      <c r="AG19" s="362" t="s">
        <v>51</v>
      </c>
      <c r="AH19" s="362" t="s">
        <v>51</v>
      </c>
      <c r="AI19" s="364" t="s">
        <v>51</v>
      </c>
      <c r="AJ19" s="362" t="s">
        <v>51</v>
      </c>
      <c r="AK19" s="362" t="s">
        <v>51</v>
      </c>
      <c r="AL19" s="362" t="s">
        <v>51</v>
      </c>
      <c r="AM19" s="362" t="s">
        <v>51</v>
      </c>
      <c r="AN19" s="362" t="s">
        <v>51</v>
      </c>
      <c r="AO19" s="362" t="s">
        <v>51</v>
      </c>
      <c r="AP19" s="362" t="s">
        <v>51</v>
      </c>
      <c r="AQ19" s="362" t="s">
        <v>51</v>
      </c>
      <c r="AR19" s="362" t="s">
        <v>51</v>
      </c>
      <c r="AS19" s="362" t="s">
        <v>51</v>
      </c>
      <c r="AT19" s="362" t="s">
        <v>51</v>
      </c>
      <c r="AU19" s="362" t="s">
        <v>51</v>
      </c>
      <c r="AV19" s="362" t="s">
        <v>51</v>
      </c>
      <c r="AW19" s="362" t="s">
        <v>51</v>
      </c>
      <c r="AX19" s="362" t="s">
        <v>51</v>
      </c>
      <c r="AY19" s="364" t="s">
        <v>51</v>
      </c>
      <c r="AZ19" s="520" t="s">
        <v>51</v>
      </c>
      <c r="BA19" s="365" t="s">
        <v>22</v>
      </c>
    </row>
    <row r="20" spans="3:54" ht="12.75" customHeight="1" x14ac:dyDescent="0.2">
      <c r="C20" s="348"/>
      <c r="D20" s="130" t="s">
        <v>26</v>
      </c>
      <c r="E20" s="412">
        <v>2606</v>
      </c>
      <c r="F20" s="393">
        <v>2384</v>
      </c>
      <c r="G20" s="367">
        <v>2397</v>
      </c>
      <c r="H20" s="367">
        <v>2413</v>
      </c>
      <c r="I20" s="367">
        <v>2413</v>
      </c>
      <c r="J20" s="367">
        <v>2413</v>
      </c>
      <c r="K20" s="367">
        <v>2413</v>
      </c>
      <c r="L20" s="367">
        <v>2413</v>
      </c>
      <c r="M20" s="367">
        <v>2331</v>
      </c>
      <c r="N20" s="367">
        <v>2305</v>
      </c>
      <c r="O20" s="367">
        <v>2270</v>
      </c>
      <c r="P20" s="367">
        <v>2270</v>
      </c>
      <c r="Q20" s="367">
        <v>2270</v>
      </c>
      <c r="R20" s="367">
        <v>2270</v>
      </c>
      <c r="S20" s="367">
        <v>2269</v>
      </c>
      <c r="T20" s="367">
        <v>2265</v>
      </c>
      <c r="U20" s="367">
        <v>2263</v>
      </c>
      <c r="V20" s="367">
        <v>1884</v>
      </c>
      <c r="W20" s="367">
        <v>1897</v>
      </c>
      <c r="X20" s="367">
        <v>1865</v>
      </c>
      <c r="Y20" s="367">
        <v>1859</v>
      </c>
      <c r="Z20" s="367">
        <v>1859</v>
      </c>
      <c r="AA20" s="367">
        <v>1860</v>
      </c>
      <c r="AB20" s="367">
        <v>1860</v>
      </c>
      <c r="AC20" s="367">
        <v>1859.6</v>
      </c>
      <c r="AD20" s="367">
        <v>1859.6</v>
      </c>
      <c r="AE20" s="367">
        <v>1859.6</v>
      </c>
      <c r="AF20" s="367">
        <v>1859.6</v>
      </c>
      <c r="AG20" s="367">
        <v>1859.1</v>
      </c>
      <c r="AH20" s="228">
        <v>1859.1</v>
      </c>
      <c r="AI20" s="337">
        <v>1864.9</v>
      </c>
      <c r="AJ20" s="367">
        <v>257</v>
      </c>
      <c r="AK20" s="367">
        <v>257</v>
      </c>
      <c r="AL20" s="367">
        <v>257</v>
      </c>
      <c r="AM20" s="367">
        <v>257</v>
      </c>
      <c r="AN20" s="367">
        <v>257</v>
      </c>
      <c r="AO20" s="367">
        <v>250</v>
      </c>
      <c r="AP20" s="367">
        <v>248</v>
      </c>
      <c r="AQ20" s="367">
        <v>251</v>
      </c>
      <c r="AR20" s="367">
        <v>251</v>
      </c>
      <c r="AS20" s="367">
        <v>250.9</v>
      </c>
      <c r="AT20" s="367">
        <v>250.9</v>
      </c>
      <c r="AU20" s="367">
        <v>250.9</v>
      </c>
      <c r="AV20" s="367">
        <v>250.9</v>
      </c>
      <c r="AW20" s="367">
        <v>250.9</v>
      </c>
      <c r="AX20" s="228">
        <v>250.9</v>
      </c>
      <c r="AY20" s="337">
        <v>250.9</v>
      </c>
      <c r="AZ20" s="474">
        <f t="shared" si="1"/>
        <v>13.453804493538527</v>
      </c>
      <c r="BA20" s="201" t="s">
        <v>26</v>
      </c>
    </row>
    <row r="21" spans="3:54" ht="12.75" customHeight="1" x14ac:dyDescent="0.2">
      <c r="C21" s="348"/>
      <c r="D21" s="363" t="s">
        <v>27</v>
      </c>
      <c r="E21" s="23">
        <v>2015</v>
      </c>
      <c r="F21" s="415">
        <v>2008</v>
      </c>
      <c r="G21" s="361">
        <v>2007</v>
      </c>
      <c r="H21" s="361">
        <v>2001.8</v>
      </c>
      <c r="I21" s="361">
        <v>1996.8</v>
      </c>
      <c r="J21" s="361">
        <v>1997.2</v>
      </c>
      <c r="K21" s="361">
        <v>1997</v>
      </c>
      <c r="L21" s="361">
        <v>1905</v>
      </c>
      <c r="M21" s="361">
        <v>1904.7</v>
      </c>
      <c r="N21" s="361">
        <v>1695.8</v>
      </c>
      <c r="O21" s="361">
        <v>1775.3</v>
      </c>
      <c r="P21" s="361">
        <v>1774</v>
      </c>
      <c r="Q21" s="361">
        <v>1781.8</v>
      </c>
      <c r="R21" s="361">
        <v>1771.2</v>
      </c>
      <c r="S21" s="361">
        <v>1771.2</v>
      </c>
      <c r="T21" s="361">
        <v>1766.3</v>
      </c>
      <c r="U21" s="361">
        <v>1765.4</v>
      </c>
      <c r="V21" s="361">
        <v>1767.6</v>
      </c>
      <c r="W21" s="361">
        <v>1767.6</v>
      </c>
      <c r="X21" s="361">
        <v>1767.6</v>
      </c>
      <c r="Y21" s="361">
        <v>1767.6</v>
      </c>
      <c r="Z21" s="361">
        <v>1767.6</v>
      </c>
      <c r="AA21" s="361">
        <v>1767.6</v>
      </c>
      <c r="AB21" s="361">
        <v>1877.2</v>
      </c>
      <c r="AC21" s="361">
        <v>1911.3</v>
      </c>
      <c r="AD21" s="361">
        <v>1911.3</v>
      </c>
      <c r="AE21" s="361">
        <v>1910.7</v>
      </c>
      <c r="AF21" s="361">
        <v>1910.7</v>
      </c>
      <c r="AG21" s="361">
        <v>1910.8</v>
      </c>
      <c r="AH21" s="225">
        <v>1910.8</v>
      </c>
      <c r="AI21" s="338">
        <v>1919.2</v>
      </c>
      <c r="AJ21" s="361">
        <v>122</v>
      </c>
      <c r="AK21" s="361">
        <v>122</v>
      </c>
      <c r="AL21" s="361">
        <v>122</v>
      </c>
      <c r="AM21" s="361">
        <v>122</v>
      </c>
      <c r="AN21" s="361">
        <v>122</v>
      </c>
      <c r="AO21" s="361">
        <v>122</v>
      </c>
      <c r="AP21" s="361">
        <v>122</v>
      </c>
      <c r="AQ21" s="361">
        <v>122</v>
      </c>
      <c r="AR21" s="361">
        <v>122</v>
      </c>
      <c r="AS21" s="361">
        <v>122</v>
      </c>
      <c r="AT21" s="361">
        <v>152.4</v>
      </c>
      <c r="AU21" s="361">
        <v>152.4</v>
      </c>
      <c r="AV21" s="361">
        <v>152.4</v>
      </c>
      <c r="AW21" s="361">
        <v>152.4</v>
      </c>
      <c r="AX21" s="225">
        <v>152.4</v>
      </c>
      <c r="AY21" s="338">
        <v>152.4</v>
      </c>
      <c r="AZ21" s="473">
        <f t="shared" si="1"/>
        <v>7.9408086702792824</v>
      </c>
      <c r="BA21" s="365" t="s">
        <v>27</v>
      </c>
    </row>
    <row r="22" spans="3:54" ht="12.75" customHeight="1" x14ac:dyDescent="0.2">
      <c r="C22" s="348"/>
      <c r="D22" s="130" t="s">
        <v>44</v>
      </c>
      <c r="E22" s="412">
        <v>271</v>
      </c>
      <c r="F22" s="412">
        <v>270</v>
      </c>
      <c r="G22" s="398">
        <v>271</v>
      </c>
      <c r="H22" s="353">
        <v>275</v>
      </c>
      <c r="I22" s="353">
        <v>274</v>
      </c>
      <c r="J22" s="353">
        <v>274</v>
      </c>
      <c r="K22" s="353">
        <v>274</v>
      </c>
      <c r="L22" s="353">
        <v>274</v>
      </c>
      <c r="M22" s="353">
        <v>274</v>
      </c>
      <c r="N22" s="353">
        <v>274</v>
      </c>
      <c r="O22" s="367">
        <v>274</v>
      </c>
      <c r="P22" s="367">
        <v>275</v>
      </c>
      <c r="Q22" s="367">
        <v>275</v>
      </c>
      <c r="R22" s="367">
        <v>275</v>
      </c>
      <c r="S22" s="367">
        <v>275</v>
      </c>
      <c r="T22" s="367">
        <v>275</v>
      </c>
      <c r="U22" s="367">
        <v>275</v>
      </c>
      <c r="V22" s="367">
        <v>275</v>
      </c>
      <c r="W22" s="367">
        <v>275</v>
      </c>
      <c r="X22" s="367">
        <v>275</v>
      </c>
      <c r="Y22" s="367">
        <v>275</v>
      </c>
      <c r="Z22" s="367">
        <v>275</v>
      </c>
      <c r="AA22" s="367">
        <v>275</v>
      </c>
      <c r="AB22" s="367">
        <v>275</v>
      </c>
      <c r="AC22" s="367">
        <v>275</v>
      </c>
      <c r="AD22" s="367">
        <v>271</v>
      </c>
      <c r="AE22" s="367">
        <v>271</v>
      </c>
      <c r="AF22" s="367">
        <v>271</v>
      </c>
      <c r="AG22" s="367">
        <v>271</v>
      </c>
      <c r="AH22" s="228">
        <v>271</v>
      </c>
      <c r="AI22" s="337">
        <v>271</v>
      </c>
      <c r="AJ22" s="367">
        <v>262</v>
      </c>
      <c r="AK22" s="367">
        <v>262</v>
      </c>
      <c r="AL22" s="367">
        <v>262</v>
      </c>
      <c r="AM22" s="367">
        <v>262</v>
      </c>
      <c r="AN22" s="367">
        <v>262</v>
      </c>
      <c r="AO22" s="367">
        <v>262</v>
      </c>
      <c r="AP22" s="367">
        <v>262</v>
      </c>
      <c r="AQ22" s="367">
        <v>262</v>
      </c>
      <c r="AR22" s="367">
        <v>262</v>
      </c>
      <c r="AS22" s="367">
        <v>262</v>
      </c>
      <c r="AT22" s="367">
        <v>262</v>
      </c>
      <c r="AU22" s="367">
        <v>262.32</v>
      </c>
      <c r="AV22" s="367">
        <v>262.32</v>
      </c>
      <c r="AW22" s="367">
        <v>262</v>
      </c>
      <c r="AX22" s="228">
        <v>262</v>
      </c>
      <c r="AY22" s="337">
        <v>262</v>
      </c>
      <c r="AZ22" s="474">
        <f t="shared" si="1"/>
        <v>96.678966789667896</v>
      </c>
      <c r="BA22" s="201" t="s">
        <v>44</v>
      </c>
    </row>
    <row r="23" spans="3:54" ht="12.75" customHeight="1" x14ac:dyDescent="0.2">
      <c r="C23" s="348"/>
      <c r="D23" s="363" t="s">
        <v>25</v>
      </c>
      <c r="E23" s="23">
        <v>8487</v>
      </c>
      <c r="F23" s="415">
        <v>7836</v>
      </c>
      <c r="G23" s="361">
        <v>7772</v>
      </c>
      <c r="H23" s="361">
        <v>7632</v>
      </c>
      <c r="I23" s="361">
        <v>7619</v>
      </c>
      <c r="J23" s="361">
        <v>7593</v>
      </c>
      <c r="K23" s="361">
        <v>7642</v>
      </c>
      <c r="L23" s="361">
        <v>7651</v>
      </c>
      <c r="M23" s="361">
        <v>7668</v>
      </c>
      <c r="N23" s="361">
        <v>7679</v>
      </c>
      <c r="O23" s="361">
        <v>7676</v>
      </c>
      <c r="P23" s="361">
        <v>7681</v>
      </c>
      <c r="Q23" s="361">
        <v>7685</v>
      </c>
      <c r="R23" s="361">
        <v>7685</v>
      </c>
      <c r="S23" s="361">
        <v>8135</v>
      </c>
      <c r="T23" s="361">
        <v>7808</v>
      </c>
      <c r="U23" s="361">
        <v>7813</v>
      </c>
      <c r="V23" s="361">
        <v>7390</v>
      </c>
      <c r="W23" s="361">
        <v>7352</v>
      </c>
      <c r="X23" s="361">
        <v>7486.5</v>
      </c>
      <c r="Y23" s="361">
        <v>7486.2</v>
      </c>
      <c r="Z23" s="361">
        <v>7356.7</v>
      </c>
      <c r="AA23" s="361">
        <v>7209</v>
      </c>
      <c r="AB23" s="361">
        <v>7197</v>
      </c>
      <c r="AC23" s="361">
        <v>7811</v>
      </c>
      <c r="AD23" s="361">
        <v>7955</v>
      </c>
      <c r="AE23" s="361">
        <v>7732</v>
      </c>
      <c r="AF23" s="361">
        <v>7743</v>
      </c>
      <c r="AG23" s="361">
        <v>7787</v>
      </c>
      <c r="AH23" s="225">
        <v>7889</v>
      </c>
      <c r="AI23" s="338">
        <v>7907</v>
      </c>
      <c r="AJ23" s="361">
        <v>2738</v>
      </c>
      <c r="AK23" s="361">
        <v>2738</v>
      </c>
      <c r="AL23" s="361">
        <v>2792</v>
      </c>
      <c r="AM23" s="361">
        <v>2929</v>
      </c>
      <c r="AN23" s="361">
        <v>2981.5</v>
      </c>
      <c r="AO23" s="361">
        <v>2982</v>
      </c>
      <c r="AP23" s="361">
        <v>2968.6</v>
      </c>
      <c r="AQ23" s="361">
        <v>2967.94</v>
      </c>
      <c r="AR23" s="361">
        <v>2963</v>
      </c>
      <c r="AS23" s="361">
        <v>3018</v>
      </c>
      <c r="AT23" s="361">
        <v>3103</v>
      </c>
      <c r="AU23" s="361">
        <v>3069</v>
      </c>
      <c r="AV23" s="361">
        <v>3111</v>
      </c>
      <c r="AW23" s="361">
        <v>3111</v>
      </c>
      <c r="AX23" s="225">
        <v>3221</v>
      </c>
      <c r="AY23" s="338">
        <v>3221</v>
      </c>
      <c r="AZ23" s="473">
        <f t="shared" si="1"/>
        <v>40.736056658656885</v>
      </c>
      <c r="BA23" s="365" t="s">
        <v>25</v>
      </c>
    </row>
    <row r="24" spans="3:54" ht="12.75" customHeight="1" x14ac:dyDescent="0.2">
      <c r="C24" s="348"/>
      <c r="D24" s="130" t="s">
        <v>28</v>
      </c>
      <c r="E24" s="416" t="s">
        <v>51</v>
      </c>
      <c r="F24" s="416" t="s">
        <v>51</v>
      </c>
      <c r="G24" s="368" t="s">
        <v>51</v>
      </c>
      <c r="H24" s="368" t="s">
        <v>51</v>
      </c>
      <c r="I24" s="368" t="s">
        <v>51</v>
      </c>
      <c r="J24" s="368" t="s">
        <v>51</v>
      </c>
      <c r="K24" s="368" t="s">
        <v>51</v>
      </c>
      <c r="L24" s="368" t="s">
        <v>51</v>
      </c>
      <c r="M24" s="368" t="s">
        <v>51</v>
      </c>
      <c r="N24" s="368" t="s">
        <v>51</v>
      </c>
      <c r="O24" s="368" t="s">
        <v>51</v>
      </c>
      <c r="P24" s="368" t="s">
        <v>51</v>
      </c>
      <c r="Q24" s="368" t="s">
        <v>51</v>
      </c>
      <c r="R24" s="368" t="s">
        <v>51</v>
      </c>
      <c r="S24" s="368" t="s">
        <v>51</v>
      </c>
      <c r="T24" s="368" t="s">
        <v>51</v>
      </c>
      <c r="U24" s="368" t="s">
        <v>51</v>
      </c>
      <c r="V24" s="368" t="s">
        <v>51</v>
      </c>
      <c r="W24" s="368" t="s">
        <v>51</v>
      </c>
      <c r="X24" s="368" t="s">
        <v>51</v>
      </c>
      <c r="Y24" s="368" t="s">
        <v>51</v>
      </c>
      <c r="Z24" s="368" t="s">
        <v>51</v>
      </c>
      <c r="AA24" s="368" t="s">
        <v>51</v>
      </c>
      <c r="AB24" s="368" t="s">
        <v>51</v>
      </c>
      <c r="AC24" s="368" t="s">
        <v>51</v>
      </c>
      <c r="AD24" s="368" t="s">
        <v>51</v>
      </c>
      <c r="AE24" s="368" t="s">
        <v>51</v>
      </c>
      <c r="AF24" s="368" t="s">
        <v>51</v>
      </c>
      <c r="AG24" s="368" t="s">
        <v>51</v>
      </c>
      <c r="AH24" s="368" t="s">
        <v>51</v>
      </c>
      <c r="AI24" s="310" t="s">
        <v>51</v>
      </c>
      <c r="AJ24" s="368" t="s">
        <v>51</v>
      </c>
      <c r="AK24" s="368" t="s">
        <v>51</v>
      </c>
      <c r="AL24" s="368" t="s">
        <v>51</v>
      </c>
      <c r="AM24" s="368" t="s">
        <v>51</v>
      </c>
      <c r="AN24" s="368" t="s">
        <v>51</v>
      </c>
      <c r="AO24" s="368" t="s">
        <v>51</v>
      </c>
      <c r="AP24" s="368" t="s">
        <v>51</v>
      </c>
      <c r="AQ24" s="368" t="s">
        <v>51</v>
      </c>
      <c r="AR24" s="368" t="s">
        <v>51</v>
      </c>
      <c r="AS24" s="368" t="s">
        <v>51</v>
      </c>
      <c r="AT24" s="368" t="s">
        <v>51</v>
      </c>
      <c r="AU24" s="368" t="s">
        <v>51</v>
      </c>
      <c r="AV24" s="368" t="s">
        <v>51</v>
      </c>
      <c r="AW24" s="368" t="s">
        <v>51</v>
      </c>
      <c r="AX24" s="368" t="s">
        <v>51</v>
      </c>
      <c r="AY24" s="310" t="s">
        <v>51</v>
      </c>
      <c r="AZ24" s="521" t="s">
        <v>51</v>
      </c>
      <c r="BA24" s="201" t="s">
        <v>28</v>
      </c>
    </row>
    <row r="25" spans="3:54" ht="12.75" customHeight="1" x14ac:dyDescent="0.2">
      <c r="C25" s="348"/>
      <c r="D25" s="363" t="s">
        <v>36</v>
      </c>
      <c r="E25" s="23">
        <v>3147</v>
      </c>
      <c r="F25" s="415">
        <v>2880</v>
      </c>
      <c r="G25" s="361">
        <v>2780</v>
      </c>
      <c r="H25" s="361">
        <v>2813</v>
      </c>
      <c r="I25" s="361">
        <v>2813</v>
      </c>
      <c r="J25" s="361">
        <v>2805</v>
      </c>
      <c r="K25" s="361">
        <v>2808</v>
      </c>
      <c r="L25" s="361">
        <v>2808</v>
      </c>
      <c r="M25" s="361">
        <v>2802</v>
      </c>
      <c r="N25" s="361">
        <v>2809</v>
      </c>
      <c r="O25" s="361">
        <v>2806</v>
      </c>
      <c r="P25" s="361">
        <v>2811</v>
      </c>
      <c r="Q25" s="361">
        <v>2811</v>
      </c>
      <c r="R25" s="361">
        <v>2810</v>
      </c>
      <c r="S25" s="361">
        <v>2797</v>
      </c>
      <c r="T25" s="361">
        <v>2801</v>
      </c>
      <c r="U25" s="361">
        <v>2888</v>
      </c>
      <c r="V25" s="361">
        <v>2896</v>
      </c>
      <c r="W25" s="361">
        <v>3013</v>
      </c>
      <c r="X25" s="361">
        <v>3013</v>
      </c>
      <c r="Y25" s="361">
        <v>3013</v>
      </c>
      <c r="Z25" s="361">
        <v>3013</v>
      </c>
      <c r="AA25" s="361">
        <v>3032</v>
      </c>
      <c r="AB25" s="361">
        <v>3031</v>
      </c>
      <c r="AC25" s="361">
        <v>3058</v>
      </c>
      <c r="AD25" s="361">
        <v>3055</v>
      </c>
      <c r="AE25" s="361">
        <v>3040</v>
      </c>
      <c r="AF25" s="361">
        <v>3040</v>
      </c>
      <c r="AG25" s="361">
        <v>3041</v>
      </c>
      <c r="AH25" s="225">
        <v>3041</v>
      </c>
      <c r="AI25" s="338">
        <v>3041</v>
      </c>
      <c r="AJ25" s="361">
        <v>2039</v>
      </c>
      <c r="AK25" s="361">
        <v>2155</v>
      </c>
      <c r="AL25" s="361">
        <v>2155</v>
      </c>
      <c r="AM25" s="361">
        <v>2266</v>
      </c>
      <c r="AN25" s="361">
        <v>2266</v>
      </c>
      <c r="AO25" s="361">
        <v>2266</v>
      </c>
      <c r="AP25" s="361">
        <v>2266</v>
      </c>
      <c r="AQ25" s="361">
        <v>2307</v>
      </c>
      <c r="AR25" s="361">
        <v>2302</v>
      </c>
      <c r="AS25" s="361">
        <v>2314</v>
      </c>
      <c r="AT25" s="361">
        <v>2310</v>
      </c>
      <c r="AU25" s="361">
        <v>2224</v>
      </c>
      <c r="AV25" s="361">
        <v>2224</v>
      </c>
      <c r="AW25" s="361">
        <v>2225</v>
      </c>
      <c r="AX25" s="225">
        <v>2264</v>
      </c>
      <c r="AY25" s="338">
        <v>2265</v>
      </c>
      <c r="AZ25" s="473">
        <f t="shared" si="1"/>
        <v>74.482078263729036</v>
      </c>
      <c r="BA25" s="365" t="s">
        <v>36</v>
      </c>
    </row>
    <row r="26" spans="3:54" ht="12.75" customHeight="1" x14ac:dyDescent="0.2">
      <c r="C26" s="348"/>
      <c r="D26" s="130" t="s">
        <v>45</v>
      </c>
      <c r="E26" s="412">
        <v>5901</v>
      </c>
      <c r="F26" s="393">
        <v>5857</v>
      </c>
      <c r="G26" s="367">
        <v>5624</v>
      </c>
      <c r="H26" s="367">
        <v>5672</v>
      </c>
      <c r="I26" s="367">
        <v>5672</v>
      </c>
      <c r="J26" s="367">
        <v>5672</v>
      </c>
      <c r="K26" s="367">
        <v>5643</v>
      </c>
      <c r="L26" s="367">
        <v>5618</v>
      </c>
      <c r="M26" s="367">
        <v>5563</v>
      </c>
      <c r="N26" s="367">
        <v>5980</v>
      </c>
      <c r="O26" s="367">
        <v>5642</v>
      </c>
      <c r="P26" s="367">
        <v>5655</v>
      </c>
      <c r="Q26" s="367">
        <v>5675</v>
      </c>
      <c r="R26" s="367">
        <v>5691</v>
      </c>
      <c r="S26" s="367">
        <v>5702</v>
      </c>
      <c r="T26" s="367">
        <v>5702</v>
      </c>
      <c r="U26" s="367">
        <v>5693</v>
      </c>
      <c r="V26" s="367">
        <v>5693</v>
      </c>
      <c r="W26" s="367">
        <v>5828</v>
      </c>
      <c r="X26" s="367">
        <v>5500</v>
      </c>
      <c r="Y26" s="367">
        <v>5566</v>
      </c>
      <c r="Z26" s="367">
        <v>5531</v>
      </c>
      <c r="AA26" s="367">
        <v>5531</v>
      </c>
      <c r="AB26" s="367">
        <v>5522</v>
      </c>
      <c r="AC26" s="367">
        <v>5491</v>
      </c>
      <c r="AD26" s="367">
        <v>5527</v>
      </c>
      <c r="AE26" s="367">
        <v>5526</v>
      </c>
      <c r="AF26" s="367">
        <v>5615</v>
      </c>
      <c r="AG26" s="367">
        <v>5607</v>
      </c>
      <c r="AH26" s="228">
        <v>5603</v>
      </c>
      <c r="AI26" s="337">
        <v>5575</v>
      </c>
      <c r="AJ26" s="228">
        <v>3520</v>
      </c>
      <c r="AK26" s="367">
        <v>3539</v>
      </c>
      <c r="AL26" s="367">
        <v>3946</v>
      </c>
      <c r="AM26" s="367">
        <v>3866</v>
      </c>
      <c r="AN26" s="367">
        <v>3763</v>
      </c>
      <c r="AO26" s="367">
        <v>3852</v>
      </c>
      <c r="AP26" s="367">
        <v>3854</v>
      </c>
      <c r="AQ26" s="367">
        <v>3874</v>
      </c>
      <c r="AR26" s="367">
        <v>3905</v>
      </c>
      <c r="AS26" s="367">
        <v>3926</v>
      </c>
      <c r="AT26" s="367">
        <v>3946</v>
      </c>
      <c r="AU26" s="367">
        <v>3951</v>
      </c>
      <c r="AV26" s="367">
        <v>3976</v>
      </c>
      <c r="AW26" s="367">
        <v>3992</v>
      </c>
      <c r="AX26" s="228">
        <v>4003</v>
      </c>
      <c r="AY26" s="337">
        <v>4015</v>
      </c>
      <c r="AZ26" s="474">
        <f t="shared" si="1"/>
        <v>72.017937219730939</v>
      </c>
      <c r="BA26" s="201" t="s">
        <v>45</v>
      </c>
    </row>
    <row r="27" spans="3:54" s="440" customFormat="1" ht="12.75" customHeight="1" x14ac:dyDescent="0.2">
      <c r="C27" s="437"/>
      <c r="D27" s="363" t="s">
        <v>29</v>
      </c>
      <c r="E27" s="23">
        <v>26678</v>
      </c>
      <c r="F27" s="415">
        <v>27181</v>
      </c>
      <c r="G27" s="361">
        <v>26228</v>
      </c>
      <c r="H27" s="361">
        <v>23986</v>
      </c>
      <c r="I27" s="361">
        <v>23420</v>
      </c>
      <c r="J27" s="361">
        <v>23424</v>
      </c>
      <c r="K27" s="361">
        <v>23210</v>
      </c>
      <c r="L27" s="361">
        <v>22891</v>
      </c>
      <c r="M27" s="361">
        <v>22560</v>
      </c>
      <c r="N27" s="361">
        <v>21119</v>
      </c>
      <c r="O27" s="361">
        <v>21073</v>
      </c>
      <c r="P27" s="361">
        <v>19900</v>
      </c>
      <c r="Q27" s="361">
        <v>20250</v>
      </c>
      <c r="R27" s="361">
        <v>20253</v>
      </c>
      <c r="S27" s="361">
        <v>20176</v>
      </c>
      <c r="T27" s="361">
        <v>20107</v>
      </c>
      <c r="U27" s="361">
        <v>20196</v>
      </c>
      <c r="V27" s="361">
        <v>20360</v>
      </c>
      <c r="W27" s="361">
        <v>20228</v>
      </c>
      <c r="X27" s="361">
        <v>20228</v>
      </c>
      <c r="Y27" s="361">
        <v>20094</v>
      </c>
      <c r="Z27" s="361">
        <v>19328</v>
      </c>
      <c r="AA27" s="361">
        <v>19240</v>
      </c>
      <c r="AB27" s="361">
        <v>19231</v>
      </c>
      <c r="AC27" s="361">
        <v>19132</v>
      </c>
      <c r="AD27" s="361">
        <v>19209</v>
      </c>
      <c r="AE27" s="361">
        <v>19196</v>
      </c>
      <c r="AF27" s="225">
        <v>19359</v>
      </c>
      <c r="AG27" s="361">
        <v>19383</v>
      </c>
      <c r="AH27" s="361">
        <v>19287</v>
      </c>
      <c r="AI27" s="338">
        <v>19355</v>
      </c>
      <c r="AJ27" s="225">
        <v>11898</v>
      </c>
      <c r="AK27" s="361">
        <v>11924</v>
      </c>
      <c r="AL27" s="361">
        <v>11956</v>
      </c>
      <c r="AM27" s="361">
        <v>11916</v>
      </c>
      <c r="AN27" s="361">
        <v>11880</v>
      </c>
      <c r="AO27" s="361">
        <v>11920</v>
      </c>
      <c r="AP27" s="361">
        <v>11868</v>
      </c>
      <c r="AQ27" s="361">
        <v>11830</v>
      </c>
      <c r="AR27" s="361">
        <v>11865</v>
      </c>
      <c r="AS27" s="361">
        <v>11874</v>
      </c>
      <c r="AT27" s="361">
        <v>11854</v>
      </c>
      <c r="AU27" s="361">
        <v>11858</v>
      </c>
      <c r="AV27" s="414">
        <v>11982</v>
      </c>
      <c r="AW27" s="361">
        <v>12113</v>
      </c>
      <c r="AX27" s="225">
        <v>12101</v>
      </c>
      <c r="AY27" s="338">
        <v>12138</v>
      </c>
      <c r="AZ27" s="473">
        <f t="shared" si="1"/>
        <v>62.712477396021704</v>
      </c>
      <c r="BA27" s="365" t="s">
        <v>29</v>
      </c>
      <c r="BB27" s="214"/>
    </row>
    <row r="28" spans="3:54" ht="12.75" customHeight="1" x14ac:dyDescent="0.2">
      <c r="C28" s="348"/>
      <c r="D28" s="130" t="s">
        <v>46</v>
      </c>
      <c r="E28" s="412">
        <v>3588</v>
      </c>
      <c r="F28" s="393">
        <v>3609</v>
      </c>
      <c r="G28" s="367">
        <v>3126</v>
      </c>
      <c r="H28" s="367">
        <v>3065</v>
      </c>
      <c r="I28" s="367">
        <v>3071</v>
      </c>
      <c r="J28" s="367">
        <v>3038</v>
      </c>
      <c r="K28" s="367">
        <v>2794</v>
      </c>
      <c r="L28" s="367">
        <v>2814</v>
      </c>
      <c r="M28" s="367">
        <v>2814</v>
      </c>
      <c r="N28" s="367">
        <v>2813.7</v>
      </c>
      <c r="O28" s="367">
        <v>2801</v>
      </c>
      <c r="P28" s="367">
        <v>2818</v>
      </c>
      <c r="Q28" s="367">
        <v>2849</v>
      </c>
      <c r="R28" s="367">
        <v>2839</v>
      </c>
      <c r="S28" s="367">
        <v>2838</v>
      </c>
      <c r="T28" s="367">
        <v>2838.4</v>
      </c>
      <c r="U28" s="367">
        <v>2841.6</v>
      </c>
      <c r="V28" s="367">
        <v>2841.6</v>
      </c>
      <c r="W28" s="367">
        <v>2843</v>
      </c>
      <c r="X28" s="367">
        <v>2793.9</v>
      </c>
      <c r="Y28" s="367">
        <v>2541.1999999999998</v>
      </c>
      <c r="Z28" s="367">
        <v>2544.4</v>
      </c>
      <c r="AA28" s="367">
        <v>2546</v>
      </c>
      <c r="AB28" s="367">
        <v>2546</v>
      </c>
      <c r="AC28" s="367">
        <v>2546</v>
      </c>
      <c r="AD28" s="367">
        <v>2545.96</v>
      </c>
      <c r="AE28" s="367">
        <v>2545.96</v>
      </c>
      <c r="AF28" s="367">
        <v>2526.15</v>
      </c>
      <c r="AG28" s="367">
        <v>2526.15</v>
      </c>
      <c r="AH28" s="367">
        <v>2527.0529999999999</v>
      </c>
      <c r="AI28" s="337">
        <v>2527.0529999999999</v>
      </c>
      <c r="AJ28" s="228">
        <v>1435.6</v>
      </c>
      <c r="AK28" s="367">
        <v>1460.2</v>
      </c>
      <c r="AL28" s="367">
        <v>1460.1</v>
      </c>
      <c r="AM28" s="367">
        <v>1488.1</v>
      </c>
      <c r="AN28" s="367">
        <v>1629.7</v>
      </c>
      <c r="AO28" s="367">
        <v>1630.1</v>
      </c>
      <c r="AP28" s="367">
        <v>1629.1</v>
      </c>
      <c r="AQ28" s="367">
        <v>1630.3</v>
      </c>
      <c r="AR28" s="367">
        <v>1639.1</v>
      </c>
      <c r="AS28" s="367">
        <v>1639.1</v>
      </c>
      <c r="AT28" s="367">
        <v>1639.07</v>
      </c>
      <c r="AU28" s="367">
        <v>1639.07</v>
      </c>
      <c r="AV28" s="367">
        <v>1695.65</v>
      </c>
      <c r="AW28" s="367">
        <v>1695.65</v>
      </c>
      <c r="AX28" s="228">
        <v>1791.174</v>
      </c>
      <c r="AY28" s="337">
        <v>1791.174</v>
      </c>
      <c r="AZ28" s="474">
        <f t="shared" si="1"/>
        <v>70.879953843469053</v>
      </c>
      <c r="BA28" s="201" t="s">
        <v>46</v>
      </c>
    </row>
    <row r="29" spans="3:54" ht="12.75" customHeight="1" x14ac:dyDescent="0.2">
      <c r="C29" s="348"/>
      <c r="D29" s="363" t="s">
        <v>30</v>
      </c>
      <c r="E29" s="23">
        <v>11012</v>
      </c>
      <c r="F29" s="415">
        <v>11110</v>
      </c>
      <c r="G29" s="361">
        <v>11348</v>
      </c>
      <c r="H29" s="361">
        <v>11376</v>
      </c>
      <c r="I29" s="361">
        <v>11385</v>
      </c>
      <c r="J29" s="361">
        <v>11380</v>
      </c>
      <c r="K29" s="361">
        <v>11010</v>
      </c>
      <c r="L29" s="361">
        <v>10981</v>
      </c>
      <c r="M29" s="361">
        <v>11015</v>
      </c>
      <c r="N29" s="361">
        <v>11015</v>
      </c>
      <c r="O29" s="361">
        <v>11002</v>
      </c>
      <c r="P29" s="361">
        <v>11077</v>
      </c>
      <c r="Q29" s="361">
        <v>11053</v>
      </c>
      <c r="R29" s="361">
        <v>10948</v>
      </c>
      <c r="S29" s="361">
        <v>10789</v>
      </c>
      <c r="T29" s="361">
        <v>10777</v>
      </c>
      <c r="U29" s="361">
        <v>10785</v>
      </c>
      <c r="V29" s="361">
        <v>10784</v>
      </c>
      <c r="W29" s="361">
        <v>10785</v>
      </c>
      <c r="X29" s="361">
        <v>10777</v>
      </c>
      <c r="Y29" s="361">
        <v>10777</v>
      </c>
      <c r="Z29" s="361">
        <v>10768</v>
      </c>
      <c r="AA29" s="361">
        <v>10777</v>
      </c>
      <c r="AB29" s="361">
        <v>10770</v>
      </c>
      <c r="AC29" s="361">
        <v>10774</v>
      </c>
      <c r="AD29" s="361">
        <v>10774</v>
      </c>
      <c r="AE29" s="361">
        <v>10765</v>
      </c>
      <c r="AF29" s="361">
        <v>10759</v>
      </c>
      <c r="AG29" s="361">
        <v>10769</v>
      </c>
      <c r="AH29" s="361">
        <v>10764</v>
      </c>
      <c r="AI29" s="361">
        <v>10615</v>
      </c>
      <c r="AJ29" s="176">
        <v>3959</v>
      </c>
      <c r="AK29" s="361">
        <v>3974</v>
      </c>
      <c r="AL29" s="361">
        <v>4002</v>
      </c>
      <c r="AM29" s="361">
        <v>4020</v>
      </c>
      <c r="AN29" s="361">
        <v>4020</v>
      </c>
      <c r="AO29" s="361">
        <v>4020</v>
      </c>
      <c r="AP29" s="361">
        <v>4029</v>
      </c>
      <c r="AQ29" s="361">
        <v>4029</v>
      </c>
      <c r="AR29" s="361">
        <v>4030</v>
      </c>
      <c r="AS29" s="361">
        <v>4030</v>
      </c>
      <c r="AT29" s="361">
        <v>4030</v>
      </c>
      <c r="AU29" s="361">
        <v>4029</v>
      </c>
      <c r="AV29" s="361">
        <v>4029</v>
      </c>
      <c r="AW29" s="361">
        <v>4034</v>
      </c>
      <c r="AX29" s="225">
        <v>4035</v>
      </c>
      <c r="AY29" s="338">
        <v>4032</v>
      </c>
      <c r="AZ29" s="473">
        <f t="shared" si="1"/>
        <v>37.983984926990111</v>
      </c>
      <c r="BA29" s="365" t="s">
        <v>30</v>
      </c>
    </row>
    <row r="30" spans="3:54" ht="12.75" customHeight="1" x14ac:dyDescent="0.2">
      <c r="C30" s="348"/>
      <c r="D30" s="130" t="s">
        <v>32</v>
      </c>
      <c r="E30" s="412">
        <v>1055</v>
      </c>
      <c r="F30" s="393">
        <v>1058</v>
      </c>
      <c r="G30" s="367">
        <v>1196</v>
      </c>
      <c r="H30" s="367">
        <v>1201</v>
      </c>
      <c r="I30" s="367">
        <v>1201</v>
      </c>
      <c r="J30" s="367">
        <v>1201</v>
      </c>
      <c r="K30" s="367">
        <v>1201</v>
      </c>
      <c r="L30" s="367">
        <v>1201</v>
      </c>
      <c r="M30" s="367">
        <v>1201</v>
      </c>
      <c r="N30" s="367">
        <v>1228.5999999999999</v>
      </c>
      <c r="O30" s="367">
        <v>1228.5999999999999</v>
      </c>
      <c r="P30" s="367">
        <v>1228.7</v>
      </c>
      <c r="Q30" s="367">
        <v>1228.7</v>
      </c>
      <c r="R30" s="367">
        <v>1228.0999999999999</v>
      </c>
      <c r="S30" s="367">
        <v>1228.07</v>
      </c>
      <c r="T30" s="367">
        <v>1228.07</v>
      </c>
      <c r="U30" s="367">
        <v>1228.07</v>
      </c>
      <c r="V30" s="367">
        <v>1228.07</v>
      </c>
      <c r="W30" s="367">
        <v>1228.07</v>
      </c>
      <c r="X30" s="367">
        <v>1209.1300000000001</v>
      </c>
      <c r="Y30" s="367">
        <v>1209</v>
      </c>
      <c r="Z30" s="367">
        <v>1209</v>
      </c>
      <c r="AA30" s="367">
        <v>1209</v>
      </c>
      <c r="AB30" s="367">
        <v>1209</v>
      </c>
      <c r="AC30" s="367">
        <v>1209</v>
      </c>
      <c r="AD30" s="367">
        <v>1209</v>
      </c>
      <c r="AE30" s="367">
        <v>1209</v>
      </c>
      <c r="AF30" s="367">
        <v>1209</v>
      </c>
      <c r="AG30" s="367">
        <v>1209</v>
      </c>
      <c r="AH30" s="367">
        <v>1209</v>
      </c>
      <c r="AI30" s="367">
        <v>1208</v>
      </c>
      <c r="AJ30" s="178">
        <v>502.75</v>
      </c>
      <c r="AK30" s="367">
        <v>502.75</v>
      </c>
      <c r="AL30" s="367">
        <v>502.75</v>
      </c>
      <c r="AM30" s="367">
        <v>502.75</v>
      </c>
      <c r="AN30" s="367">
        <v>500.42</v>
      </c>
      <c r="AO30" s="367">
        <v>500</v>
      </c>
      <c r="AP30" s="367">
        <v>500</v>
      </c>
      <c r="AQ30" s="367">
        <v>500</v>
      </c>
      <c r="AR30" s="367">
        <v>500</v>
      </c>
      <c r="AS30" s="367">
        <v>500</v>
      </c>
      <c r="AT30" s="367">
        <v>610</v>
      </c>
      <c r="AU30" s="367">
        <v>610</v>
      </c>
      <c r="AV30" s="367">
        <v>610</v>
      </c>
      <c r="AW30" s="367">
        <v>610</v>
      </c>
      <c r="AX30" s="228">
        <v>610</v>
      </c>
      <c r="AY30" s="337">
        <v>605</v>
      </c>
      <c r="AZ30" s="474">
        <f t="shared" si="1"/>
        <v>50.08278145695364</v>
      </c>
      <c r="BA30" s="201" t="s">
        <v>32</v>
      </c>
    </row>
    <row r="31" spans="3:54" ht="12.75" customHeight="1" x14ac:dyDescent="0.2">
      <c r="C31" s="348"/>
      <c r="D31" s="363" t="s">
        <v>31</v>
      </c>
      <c r="E31" s="23"/>
      <c r="F31" s="415"/>
      <c r="G31" s="361">
        <v>3660</v>
      </c>
      <c r="H31" s="361">
        <v>3665</v>
      </c>
      <c r="I31" s="361">
        <v>3673</v>
      </c>
      <c r="J31" s="361">
        <v>3673</v>
      </c>
      <c r="K31" s="361">
        <v>3665</v>
      </c>
      <c r="L31" s="361">
        <v>3665</v>
      </c>
      <c r="M31" s="361">
        <v>3662</v>
      </c>
      <c r="N31" s="361">
        <v>3662</v>
      </c>
      <c r="O31" s="361">
        <v>3657</v>
      </c>
      <c r="P31" s="361">
        <v>3657</v>
      </c>
      <c r="Q31" s="361">
        <v>3660</v>
      </c>
      <c r="R31" s="361">
        <v>3658</v>
      </c>
      <c r="S31" s="361">
        <v>3658</v>
      </c>
      <c r="T31" s="361">
        <v>3629</v>
      </c>
      <c r="U31" s="361">
        <v>3623</v>
      </c>
      <c r="V31" s="361">
        <v>3623</v>
      </c>
      <c r="W31" s="361">
        <v>3622</v>
      </c>
      <c r="X31" s="361">
        <v>3624</v>
      </c>
      <c r="Y31" s="361">
        <v>3631</v>
      </c>
      <c r="Z31" s="361">
        <v>3631</v>
      </c>
      <c r="AA31" s="361">
        <v>3627</v>
      </c>
      <c r="AB31" s="361">
        <v>3626</v>
      </c>
      <c r="AC31" s="361">
        <v>3626</v>
      </c>
      <c r="AD31" s="361">
        <v>3626</v>
      </c>
      <c r="AE31" s="361">
        <v>3627</v>
      </c>
      <c r="AF31" s="361">
        <v>3629</v>
      </c>
      <c r="AG31" s="361">
        <v>3627</v>
      </c>
      <c r="AH31" s="361">
        <v>3626</v>
      </c>
      <c r="AI31" s="361">
        <v>3626</v>
      </c>
      <c r="AJ31" s="176">
        <v>1578</v>
      </c>
      <c r="AK31" s="361">
        <v>1577</v>
      </c>
      <c r="AL31" s="361">
        <v>1577</v>
      </c>
      <c r="AM31" s="361">
        <v>1578</v>
      </c>
      <c r="AN31" s="361">
        <v>1578</v>
      </c>
      <c r="AO31" s="361">
        <v>1586</v>
      </c>
      <c r="AP31" s="361">
        <v>1586</v>
      </c>
      <c r="AQ31" s="361">
        <v>1586</v>
      </c>
      <c r="AR31" s="361">
        <v>1587</v>
      </c>
      <c r="AS31" s="361">
        <v>1587</v>
      </c>
      <c r="AT31" s="361">
        <v>1588</v>
      </c>
      <c r="AU31" s="361">
        <v>1587</v>
      </c>
      <c r="AV31" s="361">
        <v>1587</v>
      </c>
      <c r="AW31" s="361">
        <v>1585</v>
      </c>
      <c r="AX31" s="225">
        <v>1585</v>
      </c>
      <c r="AY31" s="338">
        <v>1585</v>
      </c>
      <c r="AZ31" s="473">
        <f t="shared" si="1"/>
        <v>43.712079426365143</v>
      </c>
      <c r="BA31" s="365" t="s">
        <v>31</v>
      </c>
    </row>
    <row r="32" spans="3:54" ht="12.75" customHeight="1" x14ac:dyDescent="0.2">
      <c r="C32" s="348"/>
      <c r="D32" s="130" t="s">
        <v>47</v>
      </c>
      <c r="E32" s="412">
        <v>5804</v>
      </c>
      <c r="F32" s="393">
        <v>6075</v>
      </c>
      <c r="G32" s="367">
        <v>5846</v>
      </c>
      <c r="H32" s="367">
        <v>5859</v>
      </c>
      <c r="I32" s="367">
        <v>5860</v>
      </c>
      <c r="J32" s="367">
        <v>5865</v>
      </c>
      <c r="K32" s="367">
        <v>5867</v>
      </c>
      <c r="L32" s="367">
        <v>5836</v>
      </c>
      <c r="M32" s="367">
        <v>5854</v>
      </c>
      <c r="N32" s="367">
        <v>5850</v>
      </c>
      <c r="O32" s="367">
        <v>5850</v>
      </c>
      <c r="P32" s="367">
        <v>5851</v>
      </c>
      <c r="Q32" s="367">
        <v>5741</v>
      </c>
      <c r="R32" s="367">
        <v>5732</v>
      </c>
      <c r="S32" s="367">
        <v>5905</v>
      </c>
      <c r="T32" s="367">
        <v>5899</v>
      </c>
      <c r="U32" s="367">
        <v>5919</v>
      </c>
      <c r="V32" s="367">
        <v>5919</v>
      </c>
      <c r="W32" s="367">
        <v>5919</v>
      </c>
      <c r="X32" s="367">
        <v>5944</v>
      </c>
      <c r="Y32" s="367">
        <v>5944</v>
      </c>
      <c r="Z32" s="367">
        <v>5944</v>
      </c>
      <c r="AA32" s="367">
        <v>5944</v>
      </c>
      <c r="AB32" s="398">
        <v>5923</v>
      </c>
      <c r="AC32" s="367">
        <v>5926</v>
      </c>
      <c r="AD32" s="367">
        <v>5926</v>
      </c>
      <c r="AE32" s="367">
        <v>5926</v>
      </c>
      <c r="AF32" s="367">
        <v>5923</v>
      </c>
      <c r="AG32" s="367">
        <v>5918</v>
      </c>
      <c r="AH32" s="367">
        <v>5918</v>
      </c>
      <c r="AI32" s="367">
        <v>5918</v>
      </c>
      <c r="AJ32" s="178">
        <v>3047</v>
      </c>
      <c r="AK32" s="367">
        <v>3067</v>
      </c>
      <c r="AL32" s="367">
        <v>3067</v>
      </c>
      <c r="AM32" s="367">
        <v>3073</v>
      </c>
      <c r="AN32" s="367">
        <v>3172</v>
      </c>
      <c r="AO32" s="367">
        <v>3172</v>
      </c>
      <c r="AP32" s="367">
        <v>3172</v>
      </c>
      <c r="AQ32" s="367">
        <v>3256</v>
      </c>
      <c r="AR32" s="398">
        <v>3262</v>
      </c>
      <c r="AS32" s="367">
        <v>3270</v>
      </c>
      <c r="AT32" s="367">
        <v>3331</v>
      </c>
      <c r="AU32" s="367">
        <v>3330</v>
      </c>
      <c r="AV32" s="367">
        <v>3331</v>
      </c>
      <c r="AW32" s="367">
        <v>3349</v>
      </c>
      <c r="AX32" s="228">
        <v>3359</v>
      </c>
      <c r="AY32" s="337">
        <v>3428</v>
      </c>
      <c r="AZ32" s="474">
        <f t="shared" si="1"/>
        <v>57.924974653599193</v>
      </c>
      <c r="BA32" s="201" t="s">
        <v>47</v>
      </c>
    </row>
    <row r="33" spans="2:54" ht="12.75" customHeight="1" x14ac:dyDescent="0.2">
      <c r="C33" s="348"/>
      <c r="D33" s="417" t="s">
        <v>48</v>
      </c>
      <c r="E33" s="418">
        <v>12203</v>
      </c>
      <c r="F33" s="419">
        <v>12006</v>
      </c>
      <c r="G33" s="313">
        <v>11193</v>
      </c>
      <c r="H33" s="313">
        <v>10925</v>
      </c>
      <c r="I33" s="313">
        <v>10964</v>
      </c>
      <c r="J33" s="313">
        <v>10941</v>
      </c>
      <c r="K33" s="313">
        <v>10997</v>
      </c>
      <c r="L33" s="313">
        <v>11044</v>
      </c>
      <c r="M33" s="313">
        <v>11037</v>
      </c>
      <c r="N33" s="313">
        <v>11021</v>
      </c>
      <c r="O33" s="313">
        <v>11095</v>
      </c>
      <c r="P33" s="313">
        <v>11037</v>
      </c>
      <c r="Q33" s="313">
        <v>11050</v>
      </c>
      <c r="R33" s="313">
        <v>11017</v>
      </c>
      <c r="S33" s="313">
        <v>11020</v>
      </c>
      <c r="T33" s="313">
        <v>10972</v>
      </c>
      <c r="U33" s="313">
        <v>11032</v>
      </c>
      <c r="V33" s="313">
        <v>11149</v>
      </c>
      <c r="W33" s="313">
        <v>11160</v>
      </c>
      <c r="X33" s="313">
        <v>11206</v>
      </c>
      <c r="Y33" s="313">
        <v>11136</v>
      </c>
      <c r="Z33" s="313">
        <v>10957</v>
      </c>
      <c r="AA33" s="313">
        <v>10881</v>
      </c>
      <c r="AB33" s="313">
        <v>10908</v>
      </c>
      <c r="AC33" s="313">
        <v>10882</v>
      </c>
      <c r="AD33" s="313">
        <v>10874</v>
      </c>
      <c r="AE33" s="313">
        <v>10906</v>
      </c>
      <c r="AF33" s="313">
        <v>10899</v>
      </c>
      <c r="AG33" s="313">
        <v>10909</v>
      </c>
      <c r="AH33" s="313">
        <v>10912</v>
      </c>
      <c r="AI33" s="391">
        <v>10914</v>
      </c>
      <c r="AJ33" s="313">
        <v>7848</v>
      </c>
      <c r="AK33" s="313">
        <v>7867</v>
      </c>
      <c r="AL33" s="313">
        <v>7963</v>
      </c>
      <c r="AM33" s="313">
        <v>7965</v>
      </c>
      <c r="AN33" s="313">
        <v>8119</v>
      </c>
      <c r="AO33" s="313">
        <v>8194</v>
      </c>
      <c r="AP33" s="313">
        <v>8214</v>
      </c>
      <c r="AQ33" s="313">
        <v>8232</v>
      </c>
      <c r="AR33" s="313">
        <v>8235</v>
      </c>
      <c r="AS33" s="313">
        <v>8184</v>
      </c>
      <c r="AT33" s="313">
        <v>8189</v>
      </c>
      <c r="AU33" s="313">
        <v>8217</v>
      </c>
      <c r="AV33" s="313">
        <v>8185</v>
      </c>
      <c r="AW33" s="313">
        <v>8184</v>
      </c>
      <c r="AX33" s="313">
        <v>8186</v>
      </c>
      <c r="AY33" s="391">
        <v>8185</v>
      </c>
      <c r="AZ33" s="420">
        <f t="shared" si="1"/>
        <v>74.99541872823896</v>
      </c>
      <c r="BA33" s="421" t="s">
        <v>48</v>
      </c>
    </row>
    <row r="34" spans="2:54" ht="12.75" customHeight="1" x14ac:dyDescent="0.2">
      <c r="C34" s="348"/>
      <c r="D34" s="298" t="s">
        <v>19</v>
      </c>
      <c r="E34" s="395" t="s">
        <v>51</v>
      </c>
      <c r="F34" s="396" t="s">
        <v>51</v>
      </c>
      <c r="G34" s="368" t="s">
        <v>51</v>
      </c>
      <c r="H34" s="368" t="s">
        <v>51</v>
      </c>
      <c r="I34" s="368" t="s">
        <v>51</v>
      </c>
      <c r="J34" s="368" t="s">
        <v>51</v>
      </c>
      <c r="K34" s="368" t="s">
        <v>51</v>
      </c>
      <c r="L34" s="368" t="s">
        <v>51</v>
      </c>
      <c r="M34" s="368" t="s">
        <v>51</v>
      </c>
      <c r="N34" s="368" t="s">
        <v>51</v>
      </c>
      <c r="O34" s="368" t="s">
        <v>51</v>
      </c>
      <c r="P34" s="368" t="s">
        <v>51</v>
      </c>
      <c r="Q34" s="368" t="s">
        <v>51</v>
      </c>
      <c r="R34" s="368" t="s">
        <v>51</v>
      </c>
      <c r="S34" s="368" t="s">
        <v>51</v>
      </c>
      <c r="T34" s="368" t="s">
        <v>51</v>
      </c>
      <c r="U34" s="368" t="s">
        <v>51</v>
      </c>
      <c r="V34" s="368" t="s">
        <v>51</v>
      </c>
      <c r="W34" s="368" t="s">
        <v>51</v>
      </c>
      <c r="X34" s="368" t="s">
        <v>51</v>
      </c>
      <c r="Y34" s="368" t="s">
        <v>51</v>
      </c>
      <c r="Z34" s="368" t="s">
        <v>51</v>
      </c>
      <c r="AA34" s="368" t="s">
        <v>51</v>
      </c>
      <c r="AB34" s="368" t="s">
        <v>51</v>
      </c>
      <c r="AC34" s="368" t="s">
        <v>51</v>
      </c>
      <c r="AD34" s="368" t="s">
        <v>51</v>
      </c>
      <c r="AE34" s="368" t="s">
        <v>51</v>
      </c>
      <c r="AF34" s="368" t="s">
        <v>51</v>
      </c>
      <c r="AG34" s="368" t="s">
        <v>51</v>
      </c>
      <c r="AH34" s="368" t="s">
        <v>51</v>
      </c>
      <c r="AI34" s="310" t="s">
        <v>51</v>
      </c>
      <c r="AJ34" s="368" t="s">
        <v>51</v>
      </c>
      <c r="AK34" s="368" t="s">
        <v>51</v>
      </c>
      <c r="AL34" s="368" t="s">
        <v>51</v>
      </c>
      <c r="AM34" s="368" t="s">
        <v>51</v>
      </c>
      <c r="AN34" s="368" t="s">
        <v>51</v>
      </c>
      <c r="AO34" s="368" t="s">
        <v>51</v>
      </c>
      <c r="AP34" s="368" t="s">
        <v>51</v>
      </c>
      <c r="AQ34" s="368" t="s">
        <v>51</v>
      </c>
      <c r="AR34" s="368" t="s">
        <v>51</v>
      </c>
      <c r="AS34" s="368" t="s">
        <v>51</v>
      </c>
      <c r="AT34" s="368" t="s">
        <v>51</v>
      </c>
      <c r="AU34" s="368" t="s">
        <v>51</v>
      </c>
      <c r="AV34" s="368" t="s">
        <v>51</v>
      </c>
      <c r="AW34" s="368" t="s">
        <v>51</v>
      </c>
      <c r="AX34" s="368" t="s">
        <v>51</v>
      </c>
      <c r="AY34" s="472" t="s">
        <v>51</v>
      </c>
      <c r="AZ34" s="522" t="s">
        <v>51</v>
      </c>
      <c r="BA34" s="203" t="s">
        <v>19</v>
      </c>
    </row>
    <row r="35" spans="2:54" ht="12.75" customHeight="1" x14ac:dyDescent="0.2">
      <c r="C35" s="348"/>
      <c r="D35" s="422" t="s">
        <v>49</v>
      </c>
      <c r="E35" s="423">
        <v>4242</v>
      </c>
      <c r="F35" s="23">
        <v>4242</v>
      </c>
      <c r="G35" s="361">
        <v>4044</v>
      </c>
      <c r="H35" s="361">
        <v>4023</v>
      </c>
      <c r="I35" s="361">
        <v>4021</v>
      </c>
      <c r="J35" s="361">
        <v>4021</v>
      </c>
      <c r="K35" s="361">
        <v>4021</v>
      </c>
      <c r="L35" s="361">
        <v>4021</v>
      </c>
      <c r="M35" s="361">
        <v>4179</v>
      </c>
      <c r="N35" s="361">
        <v>4178</v>
      </c>
      <c r="O35" s="361">
        <v>4077</v>
      </c>
      <c r="P35" s="361">
        <v>4077</v>
      </c>
      <c r="Q35" s="361">
        <v>4077</v>
      </c>
      <c r="R35" s="361">
        <v>4114</v>
      </c>
      <c r="S35" s="361">
        <v>4114</v>
      </c>
      <c r="T35" s="361">
        <v>4114</v>
      </c>
      <c r="U35" s="361">
        <v>4114</v>
      </c>
      <c r="V35" s="361">
        <v>3910</v>
      </c>
      <c r="W35" s="361">
        <v>3958</v>
      </c>
      <c r="X35" s="361">
        <v>3910</v>
      </c>
      <c r="Y35" s="361">
        <v>3891</v>
      </c>
      <c r="Z35" s="361">
        <v>3897</v>
      </c>
      <c r="AA35" s="361">
        <v>3906</v>
      </c>
      <c r="AB35" s="361">
        <v>3896</v>
      </c>
      <c r="AC35" s="361">
        <v>3895</v>
      </c>
      <c r="AD35" s="361">
        <v>3895</v>
      </c>
      <c r="AE35" s="361">
        <v>3887</v>
      </c>
      <c r="AF35" s="361">
        <v>3890</v>
      </c>
      <c r="AG35" s="361">
        <v>3885</v>
      </c>
      <c r="AH35" s="361">
        <v>3885</v>
      </c>
      <c r="AI35" s="338">
        <v>3907</v>
      </c>
      <c r="AJ35" s="225">
        <v>2552</v>
      </c>
      <c r="AK35" s="361">
        <v>2552</v>
      </c>
      <c r="AL35" s="361">
        <v>2505</v>
      </c>
      <c r="AM35" s="361">
        <v>2524</v>
      </c>
      <c r="AN35" s="361">
        <v>2516</v>
      </c>
      <c r="AO35" s="361">
        <v>2498</v>
      </c>
      <c r="AP35" s="361">
        <v>2500</v>
      </c>
      <c r="AQ35" s="361">
        <v>2470</v>
      </c>
      <c r="AR35" s="361">
        <v>2460</v>
      </c>
      <c r="AS35" s="361">
        <v>2459</v>
      </c>
      <c r="AT35" s="361">
        <v>2459</v>
      </c>
      <c r="AU35" s="361">
        <v>2480</v>
      </c>
      <c r="AV35" s="361">
        <v>2483</v>
      </c>
      <c r="AW35" s="361">
        <v>2491</v>
      </c>
      <c r="AX35" s="225">
        <v>2491</v>
      </c>
      <c r="AY35" s="338">
        <v>2513</v>
      </c>
      <c r="AZ35" s="473">
        <f t="shared" si="1"/>
        <v>64.320450473509084</v>
      </c>
      <c r="BA35" s="365" t="s">
        <v>49</v>
      </c>
    </row>
    <row r="36" spans="2:54" ht="12.75" customHeight="1" x14ac:dyDescent="0.2">
      <c r="C36" s="348"/>
      <c r="D36" s="301" t="s">
        <v>20</v>
      </c>
      <c r="E36" s="162">
        <v>3161</v>
      </c>
      <c r="F36" s="163">
        <v>3178</v>
      </c>
      <c r="G36" s="182">
        <v>4908</v>
      </c>
      <c r="H36" s="182">
        <v>4917</v>
      </c>
      <c r="I36" s="182">
        <v>4919</v>
      </c>
      <c r="J36" s="182">
        <v>4869</v>
      </c>
      <c r="K36" s="182">
        <v>4836</v>
      </c>
      <c r="L36" s="332">
        <v>5108</v>
      </c>
      <c r="M36" s="182">
        <v>5032</v>
      </c>
      <c r="N36" s="182">
        <v>5025</v>
      </c>
      <c r="O36" s="182">
        <v>5021</v>
      </c>
      <c r="P36" s="182">
        <v>5007</v>
      </c>
      <c r="Q36" s="182">
        <v>5041</v>
      </c>
      <c r="R36" s="182">
        <v>5040</v>
      </c>
      <c r="S36" s="182">
        <v>5043</v>
      </c>
      <c r="T36" s="182">
        <v>5085</v>
      </c>
      <c r="U36" s="182">
        <v>5146</v>
      </c>
      <c r="V36" s="182">
        <v>5188</v>
      </c>
      <c r="W36" s="182">
        <v>5124</v>
      </c>
      <c r="X36" s="182">
        <v>5140</v>
      </c>
      <c r="Y36" s="182">
        <v>5147</v>
      </c>
      <c r="Z36" s="182">
        <v>5181</v>
      </c>
      <c r="AA36" s="182">
        <v>5187</v>
      </c>
      <c r="AB36" s="182">
        <v>5205</v>
      </c>
      <c r="AC36" s="182">
        <v>5249</v>
      </c>
      <c r="AD36" s="182">
        <v>5265</v>
      </c>
      <c r="AE36" s="182">
        <v>5262</v>
      </c>
      <c r="AF36" s="182">
        <v>5302</v>
      </c>
      <c r="AG36" s="182">
        <v>5317</v>
      </c>
      <c r="AH36" s="182">
        <v>5332</v>
      </c>
      <c r="AI36" s="394">
        <v>5332</v>
      </c>
      <c r="AJ36" s="182">
        <v>5057</v>
      </c>
      <c r="AK36" s="182">
        <v>5118</v>
      </c>
      <c r="AL36" s="182">
        <v>5160</v>
      </c>
      <c r="AM36" s="182">
        <v>5096</v>
      </c>
      <c r="AN36" s="182">
        <v>5112</v>
      </c>
      <c r="AO36" s="182">
        <v>5119</v>
      </c>
      <c r="AP36" s="182">
        <v>5172</v>
      </c>
      <c r="AQ36" s="182">
        <v>5178</v>
      </c>
      <c r="AR36" s="182">
        <v>5196</v>
      </c>
      <c r="AS36" s="182">
        <v>5240</v>
      </c>
      <c r="AT36" s="182">
        <v>5256</v>
      </c>
      <c r="AU36" s="182">
        <v>5253</v>
      </c>
      <c r="AV36" s="182">
        <v>5293</v>
      </c>
      <c r="AW36" s="182">
        <v>5305.22</v>
      </c>
      <c r="AX36" s="182">
        <v>5323</v>
      </c>
      <c r="AY36" s="394">
        <v>5323</v>
      </c>
      <c r="AZ36" s="397">
        <f t="shared" si="1"/>
        <v>99.831207801950484</v>
      </c>
      <c r="BA36" s="385" t="s">
        <v>20</v>
      </c>
    </row>
    <row r="37" spans="2:54" ht="12.75" customHeight="1" x14ac:dyDescent="0.2">
      <c r="C37" s="348"/>
      <c r="D37" s="422" t="s">
        <v>140</v>
      </c>
      <c r="E37" s="422"/>
      <c r="F37" s="424"/>
      <c r="G37" s="361">
        <v>944</v>
      </c>
      <c r="H37" s="361">
        <v>1032</v>
      </c>
      <c r="I37" s="361">
        <v>1031</v>
      </c>
      <c r="J37" s="361">
        <v>1031</v>
      </c>
      <c r="K37" s="361">
        <v>1031</v>
      </c>
      <c r="L37" s="361">
        <v>1031</v>
      </c>
      <c r="M37" s="361">
        <v>1031</v>
      </c>
      <c r="N37" s="361">
        <v>1032</v>
      </c>
      <c r="O37" s="361">
        <v>1032</v>
      </c>
      <c r="P37" s="410">
        <v>1032</v>
      </c>
      <c r="Q37" s="410">
        <v>1032</v>
      </c>
      <c r="R37" s="410">
        <v>1032</v>
      </c>
      <c r="S37" s="410">
        <v>1032</v>
      </c>
      <c r="T37" s="410">
        <v>1032</v>
      </c>
      <c r="U37" s="410">
        <v>1032</v>
      </c>
      <c r="V37" s="410">
        <v>1032</v>
      </c>
      <c r="W37" s="361">
        <v>1027</v>
      </c>
      <c r="X37" s="361">
        <v>1027</v>
      </c>
      <c r="Y37" s="361">
        <v>1027</v>
      </c>
      <c r="Z37" s="361">
        <v>1027</v>
      </c>
      <c r="AA37" s="361">
        <v>1027</v>
      </c>
      <c r="AB37" s="361">
        <v>1027</v>
      </c>
      <c r="AC37" s="361">
        <v>1018</v>
      </c>
      <c r="AD37" s="361">
        <v>1018</v>
      </c>
      <c r="AE37" s="361">
        <v>1018</v>
      </c>
      <c r="AF37" s="361">
        <v>1018</v>
      </c>
      <c r="AG37" s="361">
        <v>1018</v>
      </c>
      <c r="AH37" s="466">
        <v>1018</v>
      </c>
      <c r="AI37" s="375">
        <v>1018</v>
      </c>
      <c r="AJ37" s="225"/>
      <c r="AK37" s="361"/>
      <c r="AL37" s="361"/>
      <c r="AM37" s="361">
        <v>772</v>
      </c>
      <c r="AN37" s="361">
        <v>772</v>
      </c>
      <c r="AO37" s="361">
        <v>772</v>
      </c>
      <c r="AP37" s="410">
        <v>772</v>
      </c>
      <c r="AQ37" s="361">
        <v>772</v>
      </c>
      <c r="AR37" s="361">
        <v>772</v>
      </c>
      <c r="AS37" s="361">
        <v>746</v>
      </c>
      <c r="AT37" s="361">
        <v>747</v>
      </c>
      <c r="AU37" s="361">
        <v>749</v>
      </c>
      <c r="AV37" s="361">
        <v>749</v>
      </c>
      <c r="AW37" s="361">
        <v>749</v>
      </c>
      <c r="AX37" s="225">
        <v>748</v>
      </c>
      <c r="AY37" s="375">
        <v>748</v>
      </c>
      <c r="AZ37" s="411">
        <f t="shared" si="1"/>
        <v>73.477406679764243</v>
      </c>
      <c r="BA37" s="365" t="s">
        <v>140</v>
      </c>
    </row>
    <row r="38" spans="2:54" ht="12.75" customHeight="1" x14ac:dyDescent="0.2">
      <c r="C38" s="348"/>
      <c r="D38" s="298" t="s">
        <v>87</v>
      </c>
      <c r="E38" s="298"/>
      <c r="F38" s="425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>
        <v>250</v>
      </c>
      <c r="AD38" s="367">
        <v>250</v>
      </c>
      <c r="AE38" s="367">
        <v>250</v>
      </c>
      <c r="AF38" s="367">
        <v>250</v>
      </c>
      <c r="AG38" s="367">
        <v>250.5</v>
      </c>
      <c r="AH38" s="228">
        <v>250.5</v>
      </c>
      <c r="AI38" s="337">
        <v>250.5</v>
      </c>
      <c r="AJ38" s="353"/>
      <c r="AK38" s="353"/>
      <c r="AL38" s="367"/>
      <c r="AM38" s="367"/>
      <c r="AN38" s="367"/>
      <c r="AO38" s="367"/>
      <c r="AP38" s="367"/>
      <c r="AQ38" s="367"/>
      <c r="AR38" s="367"/>
      <c r="AS38" s="367">
        <v>225</v>
      </c>
      <c r="AT38" s="367">
        <v>225</v>
      </c>
      <c r="AU38" s="367">
        <v>225</v>
      </c>
      <c r="AV38" s="367">
        <v>225</v>
      </c>
      <c r="AW38" s="367">
        <v>226.6</v>
      </c>
      <c r="AX38" s="228">
        <v>226.6</v>
      </c>
      <c r="AY38" s="337">
        <v>226.6</v>
      </c>
      <c r="AZ38" s="336">
        <f t="shared" si="1"/>
        <v>90.459081836327343</v>
      </c>
      <c r="BA38" s="203" t="s">
        <v>87</v>
      </c>
    </row>
    <row r="39" spans="2:54" ht="12.75" customHeight="1" x14ac:dyDescent="0.2">
      <c r="C39" s="348"/>
      <c r="D39" s="422" t="s">
        <v>141</v>
      </c>
      <c r="E39" s="422"/>
      <c r="F39" s="424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>
        <v>1157.0999999999999</v>
      </c>
      <c r="W39" s="361">
        <v>1156.9000000000001</v>
      </c>
      <c r="X39" s="361">
        <v>1156.9000000000001</v>
      </c>
      <c r="Y39" s="361">
        <v>1156.9000000000001</v>
      </c>
      <c r="Z39" s="361">
        <v>1156.9000000000001</v>
      </c>
      <c r="AA39" s="361">
        <v>1155.8</v>
      </c>
      <c r="AB39" s="361">
        <v>1150.8</v>
      </c>
      <c r="AC39" s="361">
        <v>1150.8</v>
      </c>
      <c r="AD39" s="361">
        <v>1150.8</v>
      </c>
      <c r="AE39" s="361">
        <v>1149.5999999999999</v>
      </c>
      <c r="AF39" s="361">
        <v>1149.5999999999999</v>
      </c>
      <c r="AG39" s="361">
        <v>1149.5999999999999</v>
      </c>
      <c r="AH39" s="225">
        <v>1149.5999999999999</v>
      </c>
      <c r="AI39" s="338">
        <v>1150.8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0</v>
      </c>
      <c r="AP39" s="361">
        <v>0</v>
      </c>
      <c r="AQ39" s="361">
        <v>0</v>
      </c>
      <c r="AR39" s="361">
        <v>0</v>
      </c>
      <c r="AS39" s="361">
        <v>0</v>
      </c>
      <c r="AT39" s="361">
        <v>0</v>
      </c>
      <c r="AU39" s="361">
        <v>0</v>
      </c>
      <c r="AV39" s="361">
        <v>0</v>
      </c>
      <c r="AW39" s="361">
        <v>0</v>
      </c>
      <c r="AX39" s="225">
        <v>0</v>
      </c>
      <c r="AY39" s="338">
        <v>0</v>
      </c>
      <c r="AZ39" s="411">
        <f t="shared" si="1"/>
        <v>0</v>
      </c>
      <c r="BA39" s="365" t="s">
        <v>141</v>
      </c>
    </row>
    <row r="40" spans="2:54" ht="12.75" customHeight="1" x14ac:dyDescent="0.2">
      <c r="C40" s="348"/>
      <c r="D40" s="334" t="s">
        <v>0</v>
      </c>
      <c r="E40" s="334"/>
      <c r="F40" s="426"/>
      <c r="G40" s="367">
        <v>696</v>
      </c>
      <c r="H40" s="367">
        <v>697</v>
      </c>
      <c r="I40" s="367">
        <v>697</v>
      </c>
      <c r="J40" s="367">
        <v>699</v>
      </c>
      <c r="K40" s="367">
        <v>699</v>
      </c>
      <c r="L40" s="367">
        <v>699</v>
      </c>
      <c r="M40" s="367">
        <v>699</v>
      </c>
      <c r="N40" s="367">
        <v>699</v>
      </c>
      <c r="O40" s="367">
        <v>699</v>
      </c>
      <c r="P40" s="367">
        <v>699</v>
      </c>
      <c r="Q40" s="367">
        <v>699</v>
      </c>
      <c r="R40" s="367">
        <v>699</v>
      </c>
      <c r="S40" s="367">
        <v>699</v>
      </c>
      <c r="T40" s="367">
        <v>699</v>
      </c>
      <c r="U40" s="367">
        <v>699</v>
      </c>
      <c r="V40" s="367">
        <v>699</v>
      </c>
      <c r="W40" s="367">
        <v>699</v>
      </c>
      <c r="X40" s="367">
        <v>699</v>
      </c>
      <c r="Y40" s="367">
        <v>699</v>
      </c>
      <c r="Z40" s="367">
        <v>699</v>
      </c>
      <c r="AA40" s="367">
        <v>699</v>
      </c>
      <c r="AB40" s="367">
        <v>699</v>
      </c>
      <c r="AC40" s="367">
        <v>683</v>
      </c>
      <c r="AD40" s="367">
        <v>683</v>
      </c>
      <c r="AE40" s="367">
        <v>683</v>
      </c>
      <c r="AF40" s="367">
        <v>683</v>
      </c>
      <c r="AG40" s="367">
        <v>683</v>
      </c>
      <c r="AH40" s="228">
        <v>683</v>
      </c>
      <c r="AI40" s="337">
        <v>683</v>
      </c>
      <c r="AJ40" s="367">
        <v>234</v>
      </c>
      <c r="AK40" s="367">
        <v>234</v>
      </c>
      <c r="AL40" s="367">
        <v>234</v>
      </c>
      <c r="AM40" s="367">
        <v>234</v>
      </c>
      <c r="AN40" s="367">
        <v>234</v>
      </c>
      <c r="AO40" s="367">
        <v>234</v>
      </c>
      <c r="AP40" s="367">
        <v>234</v>
      </c>
      <c r="AQ40" s="367">
        <v>234</v>
      </c>
      <c r="AR40" s="367">
        <v>234</v>
      </c>
      <c r="AS40" s="367">
        <v>234</v>
      </c>
      <c r="AT40" s="367">
        <v>234</v>
      </c>
      <c r="AU40" s="367">
        <v>234</v>
      </c>
      <c r="AV40" s="367">
        <v>234</v>
      </c>
      <c r="AW40" s="367">
        <v>234</v>
      </c>
      <c r="AX40" s="228">
        <v>234</v>
      </c>
      <c r="AY40" s="337">
        <v>234</v>
      </c>
      <c r="AZ40" s="402">
        <f t="shared" si="1"/>
        <v>34.260614934114201</v>
      </c>
      <c r="BA40" s="335" t="s">
        <v>0</v>
      </c>
    </row>
    <row r="41" spans="2:54" s="482" customFormat="1" ht="12.75" customHeight="1" x14ac:dyDescent="0.2">
      <c r="C41" s="377"/>
      <c r="D41" s="493" t="s">
        <v>181</v>
      </c>
      <c r="E41" s="493"/>
      <c r="F41" s="494"/>
      <c r="G41" s="431">
        <v>1586</v>
      </c>
      <c r="H41" s="431">
        <v>1575</v>
      </c>
      <c r="I41" s="431">
        <v>1575</v>
      </c>
      <c r="J41" s="431">
        <v>1576</v>
      </c>
      <c r="K41" s="431">
        <v>1576</v>
      </c>
      <c r="L41" s="431">
        <v>1545</v>
      </c>
      <c r="M41" s="431">
        <v>1562</v>
      </c>
      <c r="N41" s="431">
        <v>1565</v>
      </c>
      <c r="O41" s="431">
        <v>1565</v>
      </c>
      <c r="P41" s="495">
        <f>O41</f>
        <v>1565</v>
      </c>
      <c r="Q41" s="495">
        <f t="shared" ref="Q41:X41" si="2">P41</f>
        <v>1565</v>
      </c>
      <c r="R41" s="495">
        <f t="shared" si="2"/>
        <v>1565</v>
      </c>
      <c r="S41" s="495">
        <f t="shared" si="2"/>
        <v>1565</v>
      </c>
      <c r="T41" s="495">
        <f t="shared" si="2"/>
        <v>1565</v>
      </c>
      <c r="U41" s="495">
        <f t="shared" si="2"/>
        <v>1565</v>
      </c>
      <c r="V41" s="495">
        <f t="shared" si="2"/>
        <v>1565</v>
      </c>
      <c r="W41" s="495">
        <f t="shared" si="2"/>
        <v>1565</v>
      </c>
      <c r="X41" s="495">
        <f t="shared" si="2"/>
        <v>1565</v>
      </c>
      <c r="Y41" s="431">
        <v>1418</v>
      </c>
      <c r="Z41" s="431">
        <v>1578</v>
      </c>
      <c r="AA41" s="431">
        <v>1576</v>
      </c>
      <c r="AB41" s="431">
        <v>1576</v>
      </c>
      <c r="AC41" s="431">
        <v>1576</v>
      </c>
      <c r="AD41" s="431">
        <v>1142.46</v>
      </c>
      <c r="AE41" s="431">
        <v>1144</v>
      </c>
      <c r="AF41" s="431">
        <v>1144</v>
      </c>
      <c r="AG41" s="431">
        <v>1114.4000000000001</v>
      </c>
      <c r="AH41" s="496">
        <v>1114.4000000000001</v>
      </c>
      <c r="AI41" s="497">
        <v>1114.4000000000001</v>
      </c>
      <c r="AJ41" s="431"/>
      <c r="AK41" s="431"/>
      <c r="AL41" s="431"/>
      <c r="AM41" s="431"/>
      <c r="AN41" s="431"/>
      <c r="AO41" s="431">
        <v>1418</v>
      </c>
      <c r="AP41" s="431">
        <v>1578</v>
      </c>
      <c r="AQ41" s="431">
        <v>1576</v>
      </c>
      <c r="AR41" s="431">
        <v>1576</v>
      </c>
      <c r="AS41" s="431">
        <v>1576</v>
      </c>
      <c r="AT41" s="431">
        <v>1124.079</v>
      </c>
      <c r="AU41" s="431">
        <v>1125.6400000000001</v>
      </c>
      <c r="AV41" s="431">
        <v>1125.6400000000001</v>
      </c>
      <c r="AW41" s="431">
        <v>1096.865</v>
      </c>
      <c r="AX41" s="496">
        <v>1096.865</v>
      </c>
      <c r="AY41" s="497">
        <v>1096.865</v>
      </c>
      <c r="AZ41" s="498"/>
      <c r="BA41" s="499" t="s">
        <v>181</v>
      </c>
      <c r="BB41" s="214"/>
    </row>
    <row r="42" spans="2:54" ht="12.75" customHeight="1" x14ac:dyDescent="0.2">
      <c r="C42" s="348"/>
      <c r="D42" s="298" t="s">
        <v>89</v>
      </c>
      <c r="E42" s="298"/>
      <c r="F42" s="367"/>
      <c r="G42" s="367">
        <v>674</v>
      </c>
      <c r="H42" s="367">
        <v>520</v>
      </c>
      <c r="I42" s="367">
        <v>447</v>
      </c>
      <c r="J42" s="367">
        <v>447</v>
      </c>
      <c r="K42" s="367">
        <v>394</v>
      </c>
      <c r="L42" s="367">
        <v>394</v>
      </c>
      <c r="M42" s="367">
        <v>400</v>
      </c>
      <c r="N42" s="367">
        <v>409</v>
      </c>
      <c r="O42" s="367">
        <v>428</v>
      </c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>
        <v>346</v>
      </c>
      <c r="AA42" s="367">
        <v>346</v>
      </c>
      <c r="AB42" s="367">
        <v>379</v>
      </c>
      <c r="AC42" s="367">
        <v>334</v>
      </c>
      <c r="AD42" s="367">
        <v>334</v>
      </c>
      <c r="AE42" s="367">
        <v>334</v>
      </c>
      <c r="AF42" s="367">
        <v>234.85</v>
      </c>
      <c r="AG42" s="367">
        <v>204.15</v>
      </c>
      <c r="AH42" s="228">
        <v>224</v>
      </c>
      <c r="AI42" s="337">
        <v>204.15</v>
      </c>
      <c r="AJ42" s="489">
        <v>0</v>
      </c>
      <c r="AK42" s="489">
        <v>0</v>
      </c>
      <c r="AL42" s="489">
        <v>0</v>
      </c>
      <c r="AM42" s="489">
        <v>0</v>
      </c>
      <c r="AN42" s="489">
        <v>0</v>
      </c>
      <c r="AO42" s="489">
        <v>0</v>
      </c>
      <c r="AP42" s="489">
        <v>0</v>
      </c>
      <c r="AQ42" s="489">
        <v>0</v>
      </c>
      <c r="AR42" s="489">
        <v>0</v>
      </c>
      <c r="AS42" s="489">
        <v>0</v>
      </c>
      <c r="AT42" s="489">
        <v>0</v>
      </c>
      <c r="AU42" s="489">
        <v>0</v>
      </c>
      <c r="AV42" s="489">
        <v>0</v>
      </c>
      <c r="AW42" s="489">
        <v>0</v>
      </c>
      <c r="AX42" s="490">
        <v>0</v>
      </c>
      <c r="AY42" s="491">
        <v>0</v>
      </c>
      <c r="AZ42" s="336">
        <f t="shared" si="1"/>
        <v>0</v>
      </c>
      <c r="BA42" s="203" t="s">
        <v>89</v>
      </c>
    </row>
    <row r="43" spans="2:54" s="482" customFormat="1" ht="12.75" customHeight="1" x14ac:dyDescent="0.2">
      <c r="D43" s="297" t="s">
        <v>88</v>
      </c>
      <c r="E43" s="297"/>
      <c r="F43" s="500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>
        <v>3809</v>
      </c>
      <c r="T43" s="431">
        <v>3809</v>
      </c>
      <c r="U43" s="431">
        <v>3809</v>
      </c>
      <c r="V43" s="431">
        <v>3809</v>
      </c>
      <c r="W43" s="431">
        <v>3809</v>
      </c>
      <c r="X43" s="431">
        <v>3819</v>
      </c>
      <c r="Y43" s="431">
        <v>3819</v>
      </c>
      <c r="Z43" s="431">
        <v>3819</v>
      </c>
      <c r="AA43" s="431">
        <v>3819</v>
      </c>
      <c r="AB43" s="431">
        <v>3766</v>
      </c>
      <c r="AC43" s="431">
        <v>3766</v>
      </c>
      <c r="AD43" s="431">
        <v>3764</v>
      </c>
      <c r="AE43" s="431">
        <v>3724</v>
      </c>
      <c r="AF43" s="431">
        <v>3763</v>
      </c>
      <c r="AG43" s="431">
        <v>3354</v>
      </c>
      <c r="AH43" s="496">
        <v>3369</v>
      </c>
      <c r="AI43" s="497">
        <v>3382</v>
      </c>
      <c r="AJ43" s="496">
        <v>1254</v>
      </c>
      <c r="AK43" s="431">
        <v>1254</v>
      </c>
      <c r="AL43" s="431">
        <v>1254</v>
      </c>
      <c r="AM43" s="431">
        <v>1279</v>
      </c>
      <c r="AN43" s="431">
        <v>1279</v>
      </c>
      <c r="AO43" s="495">
        <v>1279</v>
      </c>
      <c r="AP43" s="431">
        <v>1275</v>
      </c>
      <c r="AQ43" s="431">
        <v>1275</v>
      </c>
      <c r="AR43" s="431">
        <v>1279</v>
      </c>
      <c r="AS43" s="431">
        <v>1279</v>
      </c>
      <c r="AT43" s="431">
        <v>1278</v>
      </c>
      <c r="AU43" s="431">
        <v>1272</v>
      </c>
      <c r="AV43" s="431">
        <v>1273</v>
      </c>
      <c r="AW43" s="431">
        <v>1290</v>
      </c>
      <c r="AX43" s="496">
        <v>1290</v>
      </c>
      <c r="AY43" s="497">
        <v>1304</v>
      </c>
      <c r="AZ43" s="501">
        <f t="shared" si="1"/>
        <v>38.557066824364284</v>
      </c>
      <c r="BA43" s="202" t="s">
        <v>88</v>
      </c>
    </row>
    <row r="44" spans="2:54" ht="12.75" customHeight="1" x14ac:dyDescent="0.2">
      <c r="D44" s="298" t="s">
        <v>33</v>
      </c>
      <c r="E44" s="178"/>
      <c r="F44" s="367"/>
      <c r="G44" s="367">
        <v>8429</v>
      </c>
      <c r="H44" s="367">
        <v>10466</v>
      </c>
      <c r="I44" s="367">
        <v>10508</v>
      </c>
      <c r="J44" s="367">
        <v>8607</v>
      </c>
      <c r="K44" s="367">
        <v>8607</v>
      </c>
      <c r="L44" s="367">
        <v>8682</v>
      </c>
      <c r="M44" s="367">
        <v>8671</v>
      </c>
      <c r="N44" s="367">
        <v>8671</v>
      </c>
      <c r="O44" s="367">
        <v>8671</v>
      </c>
      <c r="P44" s="367">
        <v>8697</v>
      </c>
      <c r="Q44" s="367">
        <v>8697</v>
      </c>
      <c r="R44" s="367">
        <v>8697</v>
      </c>
      <c r="S44" s="367">
        <v>8697</v>
      </c>
      <c r="T44" s="367">
        <v>8697</v>
      </c>
      <c r="U44" s="367">
        <v>8699</v>
      </c>
      <c r="V44" s="367">
        <v>9080</v>
      </c>
      <c r="W44" s="367">
        <v>9594</v>
      </c>
      <c r="X44" s="367">
        <v>9642</v>
      </c>
      <c r="Y44" s="367">
        <v>9642</v>
      </c>
      <c r="Z44" s="367">
        <v>9718</v>
      </c>
      <c r="AA44" s="367">
        <v>10087</v>
      </c>
      <c r="AB44" s="367">
        <v>10131</v>
      </c>
      <c r="AC44" s="367">
        <v>10131</v>
      </c>
      <c r="AD44" s="367">
        <v>10207</v>
      </c>
      <c r="AE44" s="367">
        <v>10315</v>
      </c>
      <c r="AF44" s="367">
        <v>10378</v>
      </c>
      <c r="AG44" s="367">
        <v>10378</v>
      </c>
      <c r="AH44" s="367">
        <v>10546</v>
      </c>
      <c r="AI44" s="367">
        <v>10651</v>
      </c>
      <c r="AJ44" s="178">
        <v>1920</v>
      </c>
      <c r="AK44" s="367">
        <v>1928</v>
      </c>
      <c r="AL44" s="367">
        <v>2313</v>
      </c>
      <c r="AM44" s="367">
        <v>2791</v>
      </c>
      <c r="AN44" s="367">
        <v>2789</v>
      </c>
      <c r="AO44" s="367">
        <v>2840</v>
      </c>
      <c r="AP44" s="367">
        <v>2922</v>
      </c>
      <c r="AQ44" s="367">
        <v>3330</v>
      </c>
      <c r="AR44" s="367">
        <v>3423</v>
      </c>
      <c r="AS44" s="367">
        <v>3856</v>
      </c>
      <c r="AT44" s="367">
        <v>4165</v>
      </c>
      <c r="AU44" s="367">
        <v>4784</v>
      </c>
      <c r="AV44" s="367">
        <v>5070</v>
      </c>
      <c r="AW44" s="367">
        <v>5145</v>
      </c>
      <c r="AX44" s="228">
        <v>5377</v>
      </c>
      <c r="AY44" s="337">
        <v>5597</v>
      </c>
      <c r="AZ44" s="336">
        <f t="shared" si="1"/>
        <v>52.549056426626606</v>
      </c>
      <c r="BA44" s="203" t="s">
        <v>33</v>
      </c>
    </row>
    <row r="45" spans="2:54" s="482" customFormat="1" ht="12.75" customHeight="1" x14ac:dyDescent="0.2">
      <c r="D45" s="299" t="s">
        <v>139</v>
      </c>
      <c r="E45" s="299"/>
      <c r="F45" s="502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>
        <v>21619</v>
      </c>
      <c r="Z45" s="503">
        <v>21605</v>
      </c>
      <c r="AA45" s="503">
        <v>20948</v>
      </c>
      <c r="AB45" s="503">
        <v>20954</v>
      </c>
      <c r="AC45" s="503">
        <v>20952</v>
      </c>
      <c r="AD45" s="503">
        <v>19770</v>
      </c>
      <c r="AE45" s="503">
        <v>19765</v>
      </c>
      <c r="AF45" s="503">
        <v>19799</v>
      </c>
      <c r="AG45" s="503">
        <v>19790</v>
      </c>
      <c r="AH45" s="504"/>
      <c r="AI45" s="504"/>
      <c r="AJ45" s="432"/>
      <c r="AK45" s="504"/>
      <c r="AL45" s="504"/>
      <c r="AM45" s="503"/>
      <c r="AN45" s="503"/>
      <c r="AO45" s="503">
        <v>10242</v>
      </c>
      <c r="AP45" s="503">
        <v>10238</v>
      </c>
      <c r="AQ45" s="504">
        <v>9975</v>
      </c>
      <c r="AR45" s="504">
        <v>9974</v>
      </c>
      <c r="AS45" s="504">
        <v>9926</v>
      </c>
      <c r="AT45" s="503">
        <v>9335</v>
      </c>
      <c r="AU45" s="503">
        <v>9346</v>
      </c>
      <c r="AV45" s="503">
        <v>9333</v>
      </c>
      <c r="AW45" s="503">
        <v>9332</v>
      </c>
      <c r="AX45" s="504">
        <v>9332</v>
      </c>
      <c r="AY45" s="505"/>
      <c r="AZ45" s="506"/>
      <c r="BA45" s="392" t="s">
        <v>139</v>
      </c>
    </row>
    <row r="46" spans="2:54" ht="12.75" customHeight="1" x14ac:dyDescent="0.2">
      <c r="C46" s="348"/>
      <c r="D46" s="301" t="s">
        <v>37</v>
      </c>
      <c r="E46" s="181">
        <v>19330</v>
      </c>
      <c r="F46" s="492">
        <v>18030</v>
      </c>
      <c r="G46" s="182">
        <v>16924</v>
      </c>
      <c r="H46" s="182">
        <v>16999</v>
      </c>
      <c r="I46" s="182">
        <v>17001</v>
      </c>
      <c r="J46" s="182">
        <v>16991</v>
      </c>
      <c r="K46" s="182">
        <v>16994</v>
      </c>
      <c r="L46" s="182">
        <v>16984</v>
      </c>
      <c r="M46" s="182">
        <v>17008</v>
      </c>
      <c r="N46" s="182">
        <v>16986</v>
      </c>
      <c r="O46" s="182">
        <v>17020</v>
      </c>
      <c r="P46" s="182">
        <v>16950</v>
      </c>
      <c r="Q46" s="182">
        <v>16458</v>
      </c>
      <c r="R46" s="182">
        <v>15810</v>
      </c>
      <c r="S46" s="182">
        <v>15795</v>
      </c>
      <c r="T46" s="182">
        <v>15814</v>
      </c>
      <c r="U46" s="182">
        <v>15814</v>
      </c>
      <c r="V46" s="182">
        <v>15754</v>
      </c>
      <c r="W46" s="182">
        <v>15884</v>
      </c>
      <c r="X46" s="321">
        <v>15884</v>
      </c>
      <c r="Y46" s="182">
        <v>16195</v>
      </c>
      <c r="Z46" s="182">
        <v>16195</v>
      </c>
      <c r="AA46" s="182">
        <v>16202</v>
      </c>
      <c r="AB46" s="182">
        <v>16241</v>
      </c>
      <c r="AC46" s="182">
        <v>16253</v>
      </c>
      <c r="AD46" s="182">
        <v>16320</v>
      </c>
      <c r="AE46" s="182">
        <v>16289</v>
      </c>
      <c r="AF46" s="182">
        <v>16480</v>
      </c>
      <c r="AG46" s="182">
        <v>16519</v>
      </c>
      <c r="AH46" s="182">
        <v>16457</v>
      </c>
      <c r="AI46" s="182">
        <v>16430</v>
      </c>
      <c r="AJ46" s="181">
        <v>5250</v>
      </c>
      <c r="AK46" s="182">
        <v>5250</v>
      </c>
      <c r="AL46" s="182">
        <v>5250</v>
      </c>
      <c r="AM46" s="182">
        <v>5371</v>
      </c>
      <c r="AN46" s="321">
        <v>5371</v>
      </c>
      <c r="AO46" s="182">
        <v>5374</v>
      </c>
      <c r="AP46" s="182">
        <v>5377</v>
      </c>
      <c r="AQ46" s="182">
        <v>5381</v>
      </c>
      <c r="AR46" s="182">
        <v>5440</v>
      </c>
      <c r="AS46" s="182">
        <v>5483</v>
      </c>
      <c r="AT46" s="182">
        <v>5875</v>
      </c>
      <c r="AU46" s="182">
        <v>6119</v>
      </c>
      <c r="AV46" s="182">
        <v>6158</v>
      </c>
      <c r="AW46" s="182">
        <v>6154</v>
      </c>
      <c r="AX46" s="182">
        <v>6151</v>
      </c>
      <c r="AY46" s="394">
        <v>6174</v>
      </c>
      <c r="AZ46" s="397">
        <f t="shared" si="1"/>
        <v>37.577601947656724</v>
      </c>
      <c r="BA46" s="385" t="s">
        <v>37</v>
      </c>
    </row>
    <row r="47" spans="2:54" ht="12.75" customHeight="1" x14ac:dyDescent="0.2">
      <c r="D47" s="592" t="s">
        <v>179</v>
      </c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Z47" s="214"/>
    </row>
    <row r="48" spans="2:54" ht="15" x14ac:dyDescent="0.2">
      <c r="B48" s="567"/>
      <c r="C48" s="567"/>
      <c r="D48" s="214" t="s">
        <v>165</v>
      </c>
      <c r="AZ48" s="214"/>
    </row>
    <row r="49" spans="4:52" ht="15.75" x14ac:dyDescent="0.25">
      <c r="D49" s="214" t="s">
        <v>166</v>
      </c>
      <c r="E49" s="405"/>
      <c r="F49" s="405"/>
      <c r="G49" s="20"/>
      <c r="H49" s="20"/>
      <c r="I49" s="20"/>
      <c r="J49" s="20"/>
      <c r="K49" s="20"/>
      <c r="L49" s="20"/>
      <c r="M49" s="20"/>
      <c r="N49" s="20"/>
      <c r="AG49" s="292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369"/>
      <c r="AX49" s="14"/>
      <c r="AY49" s="14"/>
      <c r="AZ49" s="214"/>
    </row>
  </sheetData>
  <mergeCells count="5">
    <mergeCell ref="B48:C48"/>
    <mergeCell ref="D47:AL47"/>
    <mergeCell ref="D2:AZ2"/>
    <mergeCell ref="AJ3:AW3"/>
    <mergeCell ref="AZ4:AZ5"/>
  </mergeCells>
  <phoneticPr fontId="14" type="noConversion"/>
  <printOptions horizontalCentered="1"/>
  <pageMargins left="0.47244094488188981" right="0.47244094488188981" top="0.51181102362204722" bottom="0.2755905511811023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1"/>
  <dimension ref="A1:R109"/>
  <sheetViews>
    <sheetView zoomScaleNormal="100" workbookViewId="0">
      <selection activeCell="N24" sqref="N24"/>
    </sheetView>
  </sheetViews>
  <sheetFormatPr defaultRowHeight="12.75" x14ac:dyDescent="0.2"/>
  <cols>
    <col min="1" max="1" width="1.42578125" style="213" customWidth="1"/>
    <col min="2" max="2" width="7.5703125" style="213" customWidth="1"/>
    <col min="3" max="4" width="7.7109375" style="213" customWidth="1"/>
    <col min="5" max="5" width="6.28515625" style="213" customWidth="1"/>
    <col min="6" max="7" width="7.7109375" style="213" customWidth="1"/>
    <col min="8" max="8" width="6.7109375" style="213" customWidth="1"/>
    <col min="9" max="9" width="5.5703125" style="213" customWidth="1"/>
    <col min="10" max="10" width="6.42578125" style="213" customWidth="1"/>
    <col min="11" max="11" width="6.7109375" style="213" customWidth="1"/>
    <col min="12" max="13" width="8.42578125" style="213" customWidth="1"/>
    <col min="14" max="14" width="7.140625" style="213" customWidth="1"/>
    <col min="15" max="15" width="7.140625" style="322" customWidth="1"/>
    <col min="16" max="16" width="6.85546875" style="213" customWidth="1"/>
    <col min="17" max="16384" width="9.140625" style="213"/>
  </cols>
  <sheetData>
    <row r="1" spans="2:15" ht="14.25" customHeight="1" x14ac:dyDescent="0.25">
      <c r="B1" s="600"/>
      <c r="C1" s="600"/>
      <c r="D1" s="20"/>
      <c r="E1" s="20"/>
      <c r="F1" s="20"/>
      <c r="G1" s="20"/>
      <c r="H1" s="20"/>
      <c r="I1" s="20"/>
      <c r="J1" s="20"/>
      <c r="K1" s="20"/>
      <c r="L1" s="20"/>
      <c r="M1" s="20"/>
      <c r="N1" s="14" t="s">
        <v>80</v>
      </c>
      <c r="O1" s="14"/>
    </row>
    <row r="2" spans="2:15" ht="30" customHeight="1" x14ac:dyDescent="0.2">
      <c r="B2" s="611" t="s">
        <v>138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457"/>
    </row>
    <row r="3" spans="2:15" ht="15" customHeight="1" x14ac:dyDescent="0.2">
      <c r="B3" s="606" t="s">
        <v>67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13"/>
    </row>
    <row r="4" spans="2:15" ht="12.75" customHeight="1" x14ac:dyDescent="0.2">
      <c r="B4" s="610" t="s">
        <v>1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13"/>
    </row>
    <row r="5" spans="2:15" s="17" customFormat="1" ht="24.95" customHeight="1" x14ac:dyDescent="0.2">
      <c r="B5" s="26"/>
      <c r="C5" s="37" t="s">
        <v>38</v>
      </c>
      <c r="D5" s="38" t="s">
        <v>39</v>
      </c>
      <c r="E5" s="38" t="s">
        <v>34</v>
      </c>
      <c r="F5" s="38" t="s">
        <v>40</v>
      </c>
      <c r="G5" s="38" t="s">
        <v>41</v>
      </c>
      <c r="H5" s="38" t="s">
        <v>43</v>
      </c>
      <c r="I5" s="38" t="s">
        <v>36</v>
      </c>
      <c r="J5" s="279" t="s">
        <v>45</v>
      </c>
      <c r="K5" s="38" t="s">
        <v>29</v>
      </c>
      <c r="L5" s="38" t="s">
        <v>47</v>
      </c>
      <c r="M5" s="39" t="s">
        <v>48</v>
      </c>
      <c r="N5" s="39" t="s">
        <v>95</v>
      </c>
      <c r="O5" s="13"/>
    </row>
    <row r="6" spans="2:15" s="13" customFormat="1" ht="12.75" customHeight="1" x14ac:dyDescent="0.2">
      <c r="B6" s="59">
        <v>1981</v>
      </c>
      <c r="C6" s="121" t="s">
        <v>73</v>
      </c>
      <c r="D6" s="116" t="s">
        <v>73</v>
      </c>
      <c r="E6" s="116"/>
      <c r="F6" s="116" t="s">
        <v>73</v>
      </c>
      <c r="G6" s="226">
        <v>425</v>
      </c>
      <c r="H6" s="226">
        <v>122</v>
      </c>
      <c r="I6" s="227" t="s">
        <v>51</v>
      </c>
      <c r="J6" s="227" t="s">
        <v>51</v>
      </c>
      <c r="K6" s="227" t="s">
        <v>51</v>
      </c>
      <c r="L6" s="227" t="s">
        <v>51</v>
      </c>
      <c r="M6" s="427" t="s">
        <v>51</v>
      </c>
      <c r="N6" s="185">
        <f>SUM(C6:M6)</f>
        <v>547</v>
      </c>
    </row>
    <row r="7" spans="2:15" s="13" customFormat="1" ht="12.75" customHeight="1" x14ac:dyDescent="0.2">
      <c r="B7" s="60">
        <v>1983</v>
      </c>
      <c r="C7" s="111" t="s">
        <v>73</v>
      </c>
      <c r="D7" s="112" t="s">
        <v>73</v>
      </c>
      <c r="E7" s="112"/>
      <c r="F7" s="112" t="s">
        <v>73</v>
      </c>
      <c r="G7" s="226">
        <v>425</v>
      </c>
      <c r="H7" s="226">
        <v>122</v>
      </c>
      <c r="I7" s="227" t="s">
        <v>51</v>
      </c>
      <c r="J7" s="227" t="s">
        <v>51</v>
      </c>
      <c r="K7" s="227" t="s">
        <v>51</v>
      </c>
      <c r="L7" s="227" t="s">
        <v>51</v>
      </c>
      <c r="M7" s="240" t="s">
        <v>51</v>
      </c>
      <c r="N7" s="185">
        <f t="shared" ref="N7:N43" si="0">SUM(C7:M7)</f>
        <v>547</v>
      </c>
    </row>
    <row r="8" spans="2:15" s="13" customFormat="1" ht="15" customHeight="1" x14ac:dyDescent="0.2">
      <c r="B8" s="60">
        <v>1984</v>
      </c>
      <c r="C8" s="111" t="s">
        <v>73</v>
      </c>
      <c r="D8" s="112" t="s">
        <v>73</v>
      </c>
      <c r="E8" s="112"/>
      <c r="F8" s="112" t="s">
        <v>73</v>
      </c>
      <c r="G8" s="226">
        <v>425</v>
      </c>
      <c r="H8" s="226">
        <v>122</v>
      </c>
      <c r="I8" s="227" t="s">
        <v>51</v>
      </c>
      <c r="J8" s="227" t="s">
        <v>51</v>
      </c>
      <c r="K8" s="227" t="s">
        <v>51</v>
      </c>
      <c r="L8" s="227" t="s">
        <v>51</v>
      </c>
      <c r="M8" s="240" t="s">
        <v>51</v>
      </c>
      <c r="N8" s="185">
        <f t="shared" si="0"/>
        <v>547</v>
      </c>
    </row>
    <row r="9" spans="2:15" s="17" customFormat="1" ht="12.75" customHeight="1" x14ac:dyDescent="0.2">
      <c r="B9" s="60">
        <v>1985</v>
      </c>
      <c r="C9" s="172" t="s">
        <v>73</v>
      </c>
      <c r="D9" s="218" t="s">
        <v>73</v>
      </c>
      <c r="E9" s="218" t="s">
        <v>51</v>
      </c>
      <c r="F9" s="218" t="s">
        <v>73</v>
      </c>
      <c r="G9" s="226">
        <v>425</v>
      </c>
      <c r="H9" s="226">
        <f>122+52</f>
        <v>174</v>
      </c>
      <c r="I9" s="227" t="s">
        <v>51</v>
      </c>
      <c r="J9" s="227" t="s">
        <v>51</v>
      </c>
      <c r="K9" s="227" t="s">
        <v>51</v>
      </c>
      <c r="L9" s="227" t="s">
        <v>51</v>
      </c>
      <c r="M9" s="240" t="s">
        <v>51</v>
      </c>
      <c r="N9" s="185">
        <f t="shared" si="0"/>
        <v>599</v>
      </c>
      <c r="O9" s="461"/>
    </row>
    <row r="10" spans="2:15" s="17" customFormat="1" ht="12.75" customHeight="1" x14ac:dyDescent="0.2">
      <c r="B10" s="60">
        <v>1986</v>
      </c>
      <c r="C10" s="172" t="s">
        <v>73</v>
      </c>
      <c r="D10" s="218" t="s">
        <v>73</v>
      </c>
      <c r="E10" s="218" t="s">
        <v>51</v>
      </c>
      <c r="F10" s="218" t="s">
        <v>73</v>
      </c>
      <c r="G10" s="226">
        <v>425</v>
      </c>
      <c r="H10" s="226">
        <f>122+52+20</f>
        <v>194</v>
      </c>
      <c r="I10" s="227" t="s">
        <v>51</v>
      </c>
      <c r="J10" s="227" t="s">
        <v>51</v>
      </c>
      <c r="K10" s="227" t="s">
        <v>51</v>
      </c>
      <c r="L10" s="227" t="s">
        <v>51</v>
      </c>
      <c r="M10" s="240" t="s">
        <v>51</v>
      </c>
      <c r="N10" s="185">
        <f t="shared" si="0"/>
        <v>619</v>
      </c>
      <c r="O10" s="461"/>
    </row>
    <row r="11" spans="2:15" s="17" customFormat="1" ht="12.75" customHeight="1" x14ac:dyDescent="0.2">
      <c r="B11" s="60">
        <v>1987</v>
      </c>
      <c r="C11" s="172" t="s">
        <v>73</v>
      </c>
      <c r="D11" s="218" t="s">
        <v>73</v>
      </c>
      <c r="E11" s="218" t="s">
        <v>51</v>
      </c>
      <c r="F11" s="218" t="s">
        <v>73</v>
      </c>
      <c r="G11" s="226">
        <v>425</v>
      </c>
      <c r="H11" s="226">
        <f t="shared" ref="H11:H15" si="1">122+52+20</f>
        <v>194</v>
      </c>
      <c r="I11" s="227" t="s">
        <v>51</v>
      </c>
      <c r="J11" s="227" t="s">
        <v>51</v>
      </c>
      <c r="K11" s="227" t="s">
        <v>51</v>
      </c>
      <c r="L11" s="227" t="s">
        <v>51</v>
      </c>
      <c r="M11" s="240" t="s">
        <v>51</v>
      </c>
      <c r="N11" s="185">
        <f t="shared" si="0"/>
        <v>619</v>
      </c>
      <c r="O11" s="461"/>
    </row>
    <row r="12" spans="2:15" s="17" customFormat="1" ht="12.75" customHeight="1" x14ac:dyDescent="0.2">
      <c r="B12" s="60">
        <v>1988</v>
      </c>
      <c r="C12" s="172" t="s">
        <v>73</v>
      </c>
      <c r="D12" s="218">
        <v>90</v>
      </c>
      <c r="E12" s="218" t="s">
        <v>51</v>
      </c>
      <c r="F12" s="218" t="s">
        <v>73</v>
      </c>
      <c r="G12" s="226">
        <v>425</v>
      </c>
      <c r="H12" s="226">
        <f t="shared" si="1"/>
        <v>194</v>
      </c>
      <c r="I12" s="227" t="s">
        <v>51</v>
      </c>
      <c r="J12" s="227" t="s">
        <v>51</v>
      </c>
      <c r="K12" s="227" t="s">
        <v>51</v>
      </c>
      <c r="L12" s="227" t="s">
        <v>51</v>
      </c>
      <c r="M12" s="240" t="s">
        <v>51</v>
      </c>
      <c r="N12" s="185">
        <f t="shared" si="0"/>
        <v>709</v>
      </c>
      <c r="O12" s="461"/>
    </row>
    <row r="13" spans="2:15" s="17" customFormat="1" ht="12.75" customHeight="1" x14ac:dyDescent="0.2">
      <c r="B13" s="60">
        <v>1989</v>
      </c>
      <c r="C13" s="172" t="s">
        <v>73</v>
      </c>
      <c r="D13" s="218">
        <v>90</v>
      </c>
      <c r="E13" s="218" t="s">
        <v>51</v>
      </c>
      <c r="F13" s="218" t="s">
        <v>73</v>
      </c>
      <c r="G13" s="226">
        <f t="shared" ref="G13" si="2">425+292</f>
        <v>717</v>
      </c>
      <c r="H13" s="226">
        <f t="shared" si="1"/>
        <v>194</v>
      </c>
      <c r="I13" s="227" t="s">
        <v>51</v>
      </c>
      <c r="J13" s="227" t="s">
        <v>51</v>
      </c>
      <c r="K13" s="227" t="s">
        <v>51</v>
      </c>
      <c r="L13" s="227" t="s">
        <v>51</v>
      </c>
      <c r="M13" s="240" t="s">
        <v>51</v>
      </c>
      <c r="N13" s="185">
        <f t="shared" si="0"/>
        <v>1001</v>
      </c>
      <c r="O13" s="461"/>
    </row>
    <row r="14" spans="2:15" s="17" customFormat="1" ht="12.75" customHeight="1" x14ac:dyDescent="0.2">
      <c r="B14" s="60">
        <v>1990</v>
      </c>
      <c r="C14" s="172" t="s">
        <v>73</v>
      </c>
      <c r="D14" s="218">
        <v>90</v>
      </c>
      <c r="E14" s="218" t="s">
        <v>51</v>
      </c>
      <c r="F14" s="218" t="s">
        <v>73</v>
      </c>
      <c r="G14" s="226">
        <f>425+292</f>
        <v>717</v>
      </c>
      <c r="H14" s="226">
        <f t="shared" si="1"/>
        <v>194</v>
      </c>
      <c r="I14" s="227" t="s">
        <v>51</v>
      </c>
      <c r="J14" s="227">
        <v>24</v>
      </c>
      <c r="K14" s="227" t="s">
        <v>51</v>
      </c>
      <c r="L14" s="227" t="s">
        <v>51</v>
      </c>
      <c r="M14" s="240" t="s">
        <v>51</v>
      </c>
      <c r="N14" s="185">
        <f t="shared" si="0"/>
        <v>1025</v>
      </c>
      <c r="O14" s="461"/>
    </row>
    <row r="15" spans="2:15" s="17" customFormat="1" ht="12.75" customHeight="1" x14ac:dyDescent="0.2">
      <c r="B15" s="60">
        <v>1991</v>
      </c>
      <c r="C15" s="172" t="s">
        <v>73</v>
      </c>
      <c r="D15" s="218">
        <v>447</v>
      </c>
      <c r="E15" s="218" t="s">
        <v>51</v>
      </c>
      <c r="F15" s="218" t="s">
        <v>73</v>
      </c>
      <c r="G15" s="226">
        <f t="shared" ref="G15" si="3">425+292</f>
        <v>717</v>
      </c>
      <c r="H15" s="226">
        <f t="shared" si="1"/>
        <v>194</v>
      </c>
      <c r="I15" s="227" t="s">
        <v>51</v>
      </c>
      <c r="J15" s="227">
        <v>24</v>
      </c>
      <c r="K15" s="227" t="s">
        <v>51</v>
      </c>
      <c r="L15" s="227" t="s">
        <v>51</v>
      </c>
      <c r="M15" s="240" t="s">
        <v>51</v>
      </c>
      <c r="N15" s="185">
        <f t="shared" si="0"/>
        <v>1382</v>
      </c>
      <c r="O15" s="461"/>
    </row>
    <row r="16" spans="2:15" s="17" customFormat="1" ht="12.75" customHeight="1" x14ac:dyDescent="0.2">
      <c r="B16" s="60">
        <v>1992</v>
      </c>
      <c r="C16" s="172" t="s">
        <v>73</v>
      </c>
      <c r="D16" s="218">
        <v>447</v>
      </c>
      <c r="E16" s="218" t="s">
        <v>51</v>
      </c>
      <c r="F16" s="218">
        <v>471</v>
      </c>
      <c r="G16" s="226">
        <f>425+292+122</f>
        <v>839</v>
      </c>
      <c r="H16" s="226">
        <f>122+52+20+44</f>
        <v>238</v>
      </c>
      <c r="I16" s="227" t="s">
        <v>51</v>
      </c>
      <c r="J16" s="227">
        <v>24</v>
      </c>
      <c r="K16" s="227" t="s">
        <v>51</v>
      </c>
      <c r="L16" s="227" t="s">
        <v>51</v>
      </c>
      <c r="M16" s="240" t="s">
        <v>51</v>
      </c>
      <c r="N16" s="185">
        <f t="shared" si="0"/>
        <v>2019</v>
      </c>
      <c r="O16" s="461"/>
    </row>
    <row r="17" spans="2:15" s="17" customFormat="1" ht="12.75" customHeight="1" x14ac:dyDescent="0.2">
      <c r="B17" s="60">
        <v>1993</v>
      </c>
      <c r="C17" s="172" t="s">
        <v>73</v>
      </c>
      <c r="D17" s="218">
        <v>447</v>
      </c>
      <c r="E17" s="218" t="s">
        <v>51</v>
      </c>
      <c r="F17" s="218">
        <v>471</v>
      </c>
      <c r="G17" s="226">
        <f t="shared" ref="G17" si="4">425+292+122</f>
        <v>839</v>
      </c>
      <c r="H17" s="226">
        <f t="shared" ref="H17:H29" si="5">122+52+20+44</f>
        <v>238</v>
      </c>
      <c r="I17" s="227" t="s">
        <v>51</v>
      </c>
      <c r="J17" s="227">
        <v>24</v>
      </c>
      <c r="K17" s="227" t="s">
        <v>51</v>
      </c>
      <c r="L17" s="227" t="s">
        <v>51</v>
      </c>
      <c r="M17" s="240" t="s">
        <v>51</v>
      </c>
      <c r="N17" s="185">
        <f t="shared" si="0"/>
        <v>2019</v>
      </c>
      <c r="O17" s="461"/>
    </row>
    <row r="18" spans="2:15" s="17" customFormat="1" ht="12.75" customHeight="1" x14ac:dyDescent="0.2">
      <c r="B18" s="60">
        <v>1994</v>
      </c>
      <c r="C18" s="172" t="s">
        <v>73</v>
      </c>
      <c r="D18" s="218">
        <v>447</v>
      </c>
      <c r="E18" s="218" t="s">
        <v>51</v>
      </c>
      <c r="F18" s="218">
        <v>471</v>
      </c>
      <c r="G18" s="226">
        <f>425+292+122+346+105</f>
        <v>1290</v>
      </c>
      <c r="H18" s="226">
        <f t="shared" si="5"/>
        <v>238</v>
      </c>
      <c r="I18" s="227" t="s">
        <v>51</v>
      </c>
      <c r="J18" s="227">
        <v>24</v>
      </c>
      <c r="K18" s="227" t="s">
        <v>51</v>
      </c>
      <c r="L18" s="227" t="s">
        <v>51</v>
      </c>
      <c r="M18" s="240" t="s">
        <v>51</v>
      </c>
      <c r="N18" s="185">
        <f t="shared" si="0"/>
        <v>2470</v>
      </c>
      <c r="O18" s="461"/>
    </row>
    <row r="19" spans="2:15" s="17" customFormat="1" ht="11.25" x14ac:dyDescent="0.2">
      <c r="B19" s="60">
        <v>1995</v>
      </c>
      <c r="C19" s="172" t="s">
        <v>73</v>
      </c>
      <c r="D19" s="218">
        <v>426</v>
      </c>
      <c r="E19" s="218" t="s">
        <v>51</v>
      </c>
      <c r="F19" s="218">
        <v>471</v>
      </c>
      <c r="G19" s="226">
        <f t="shared" ref="G19:G24" si="6">425+292+122+346+105</f>
        <v>1290</v>
      </c>
      <c r="H19" s="226">
        <f t="shared" si="5"/>
        <v>238</v>
      </c>
      <c r="I19" s="227" t="s">
        <v>51</v>
      </c>
      <c r="J19" s="227">
        <v>24</v>
      </c>
      <c r="K19" s="227" t="s">
        <v>51</v>
      </c>
      <c r="L19" s="227">
        <v>156</v>
      </c>
      <c r="M19" s="240" t="s">
        <v>51</v>
      </c>
      <c r="N19" s="185">
        <f t="shared" si="0"/>
        <v>2605</v>
      </c>
      <c r="O19" s="461"/>
    </row>
    <row r="20" spans="2:15" s="17" customFormat="1" ht="12.75" customHeight="1" x14ac:dyDescent="0.2">
      <c r="B20" s="60">
        <v>1996</v>
      </c>
      <c r="C20" s="172" t="s">
        <v>73</v>
      </c>
      <c r="D20" s="218">
        <v>447</v>
      </c>
      <c r="E20" s="218" t="s">
        <v>51</v>
      </c>
      <c r="F20" s="218">
        <v>471</v>
      </c>
      <c r="G20" s="226">
        <f t="shared" si="6"/>
        <v>1290</v>
      </c>
      <c r="H20" s="226">
        <f t="shared" si="5"/>
        <v>238</v>
      </c>
      <c r="I20" s="227" t="s">
        <v>51</v>
      </c>
      <c r="J20" s="227">
        <v>24</v>
      </c>
      <c r="K20" s="227" t="s">
        <v>51</v>
      </c>
      <c r="L20" s="227">
        <v>156</v>
      </c>
      <c r="M20" s="240" t="s">
        <v>51</v>
      </c>
      <c r="N20" s="185">
        <f t="shared" si="0"/>
        <v>2626</v>
      </c>
      <c r="O20" s="461"/>
    </row>
    <row r="21" spans="2:15" s="17" customFormat="1" ht="12.75" customHeight="1" x14ac:dyDescent="0.2">
      <c r="B21" s="60">
        <v>1997</v>
      </c>
      <c r="C21" s="172">
        <v>72</v>
      </c>
      <c r="D21" s="218">
        <v>447</v>
      </c>
      <c r="E21" s="218" t="s">
        <v>51</v>
      </c>
      <c r="F21" s="218">
        <v>471</v>
      </c>
      <c r="G21" s="226">
        <f t="shared" si="6"/>
        <v>1290</v>
      </c>
      <c r="H21" s="226">
        <f t="shared" si="5"/>
        <v>238</v>
      </c>
      <c r="I21" s="227" t="s">
        <v>51</v>
      </c>
      <c r="J21" s="227">
        <v>24</v>
      </c>
      <c r="K21" s="227" t="s">
        <v>51</v>
      </c>
      <c r="L21" s="227">
        <v>156</v>
      </c>
      <c r="M21" s="240" t="s">
        <v>51</v>
      </c>
      <c r="N21" s="185">
        <f t="shared" si="0"/>
        <v>2698</v>
      </c>
      <c r="O21" s="461"/>
    </row>
    <row r="22" spans="2:15" s="17" customFormat="1" ht="12.75" customHeight="1" x14ac:dyDescent="0.2">
      <c r="B22" s="60">
        <v>1998</v>
      </c>
      <c r="C22" s="172">
        <v>72</v>
      </c>
      <c r="D22" s="218">
        <f>447+189</f>
        <v>636</v>
      </c>
      <c r="E22" s="218" t="s">
        <v>51</v>
      </c>
      <c r="F22" s="218">
        <v>471</v>
      </c>
      <c r="G22" s="226">
        <f t="shared" si="6"/>
        <v>1290</v>
      </c>
      <c r="H22" s="226">
        <f t="shared" si="5"/>
        <v>238</v>
      </c>
      <c r="I22" s="227" t="s">
        <v>51</v>
      </c>
      <c r="J22" s="227">
        <v>24</v>
      </c>
      <c r="K22" s="227" t="s">
        <v>51</v>
      </c>
      <c r="L22" s="227">
        <v>156</v>
      </c>
      <c r="M22" s="240" t="s">
        <v>51</v>
      </c>
      <c r="N22" s="185">
        <f t="shared" si="0"/>
        <v>2887</v>
      </c>
      <c r="O22" s="461"/>
    </row>
    <row r="23" spans="2:15" s="17" customFormat="1" ht="12.75" customHeight="1" x14ac:dyDescent="0.2">
      <c r="B23" s="60">
        <v>1999</v>
      </c>
      <c r="C23" s="172">
        <v>72</v>
      </c>
      <c r="D23" s="218">
        <v>636</v>
      </c>
      <c r="E23" s="218" t="s">
        <v>51</v>
      </c>
      <c r="F23" s="218">
        <v>471</v>
      </c>
      <c r="G23" s="226">
        <f t="shared" si="6"/>
        <v>1290</v>
      </c>
      <c r="H23" s="226">
        <f t="shared" si="5"/>
        <v>238</v>
      </c>
      <c r="I23" s="227" t="s">
        <v>51</v>
      </c>
      <c r="J23" s="227">
        <v>24</v>
      </c>
      <c r="K23" s="227" t="s">
        <v>51</v>
      </c>
      <c r="L23" s="227">
        <v>156</v>
      </c>
      <c r="M23" s="240">
        <v>187</v>
      </c>
      <c r="N23" s="185">
        <f t="shared" si="0"/>
        <v>3074</v>
      </c>
      <c r="O23" s="461"/>
    </row>
    <row r="24" spans="2:15" s="17" customFormat="1" ht="12" customHeight="1" x14ac:dyDescent="0.2">
      <c r="B24" s="60">
        <v>2000</v>
      </c>
      <c r="C24" s="172">
        <v>72</v>
      </c>
      <c r="D24" s="239">
        <v>576</v>
      </c>
      <c r="E24" s="218" t="s">
        <v>51</v>
      </c>
      <c r="F24" s="239">
        <v>471</v>
      </c>
      <c r="G24" s="226">
        <f t="shared" si="6"/>
        <v>1290</v>
      </c>
      <c r="H24" s="226">
        <f t="shared" si="5"/>
        <v>238</v>
      </c>
      <c r="I24" s="227" t="s">
        <v>51</v>
      </c>
      <c r="J24" s="227">
        <v>24</v>
      </c>
      <c r="K24" s="227" t="s">
        <v>51</v>
      </c>
      <c r="L24" s="227">
        <v>156</v>
      </c>
      <c r="M24" s="240">
        <v>187</v>
      </c>
      <c r="N24" s="185">
        <f t="shared" si="0"/>
        <v>3014</v>
      </c>
      <c r="O24" s="461"/>
    </row>
    <row r="25" spans="2:15" s="17" customFormat="1" ht="12.75" customHeight="1" x14ac:dyDescent="0.2">
      <c r="B25" s="60">
        <v>2001</v>
      </c>
      <c r="C25" s="172">
        <v>72</v>
      </c>
      <c r="D25" s="239">
        <v>576</v>
      </c>
      <c r="E25" s="218" t="s">
        <v>51</v>
      </c>
      <c r="F25" s="239">
        <v>471</v>
      </c>
      <c r="G25" s="226">
        <f>425+292+122+346+105+259</f>
        <v>1549</v>
      </c>
      <c r="H25" s="226">
        <f t="shared" si="5"/>
        <v>238</v>
      </c>
      <c r="I25" s="227" t="s">
        <v>51</v>
      </c>
      <c r="J25" s="227">
        <f>24+44</f>
        <v>68</v>
      </c>
      <c r="K25" s="227" t="s">
        <v>51</v>
      </c>
      <c r="L25" s="227">
        <f>L24+673+53</f>
        <v>882</v>
      </c>
      <c r="M25" s="240">
        <v>187</v>
      </c>
      <c r="N25" s="185">
        <f t="shared" si="0"/>
        <v>4043</v>
      </c>
      <c r="O25" s="461"/>
    </row>
    <row r="26" spans="2:15" s="17" customFormat="1" ht="12.75" customHeight="1" x14ac:dyDescent="0.2">
      <c r="B26" s="60">
        <v>2002</v>
      </c>
      <c r="C26" s="172">
        <f t="shared" ref="C26:C32" si="7">72+65</f>
        <v>137</v>
      </c>
      <c r="D26" s="239">
        <v>720</v>
      </c>
      <c r="E26" s="218" t="s">
        <v>51</v>
      </c>
      <c r="F26" s="239">
        <v>471</v>
      </c>
      <c r="G26" s="226">
        <f t="shared" ref="G26:G30" si="8">425+292+122+346+105+259</f>
        <v>1549</v>
      </c>
      <c r="H26" s="226">
        <f t="shared" si="5"/>
        <v>238</v>
      </c>
      <c r="I26" s="227" t="s">
        <v>51</v>
      </c>
      <c r="J26" s="227">
        <f>24+44</f>
        <v>68</v>
      </c>
      <c r="K26" s="227" t="s">
        <v>51</v>
      </c>
      <c r="L26" s="227">
        <v>882</v>
      </c>
      <c r="M26" s="240">
        <v>187</v>
      </c>
      <c r="N26" s="185">
        <f t="shared" si="0"/>
        <v>4252</v>
      </c>
      <c r="O26" s="461"/>
    </row>
    <row r="27" spans="2:15" s="17" customFormat="1" ht="12.75" customHeight="1" x14ac:dyDescent="0.2">
      <c r="B27" s="60">
        <v>2003</v>
      </c>
      <c r="C27" s="172">
        <f t="shared" si="7"/>
        <v>137</v>
      </c>
      <c r="D27" s="239">
        <v>759</v>
      </c>
      <c r="E27" s="218" t="s">
        <v>51</v>
      </c>
      <c r="F27" s="239">
        <v>1017</v>
      </c>
      <c r="G27" s="226">
        <f t="shared" si="8"/>
        <v>1549</v>
      </c>
      <c r="H27" s="226">
        <f t="shared" si="5"/>
        <v>238</v>
      </c>
      <c r="I27" s="227" t="s">
        <v>51</v>
      </c>
      <c r="J27" s="227">
        <f>68+37</f>
        <v>105</v>
      </c>
      <c r="K27" s="227" t="s">
        <v>51</v>
      </c>
      <c r="L27" s="227">
        <v>882</v>
      </c>
      <c r="M27" s="240">
        <v>187</v>
      </c>
      <c r="N27" s="185">
        <f t="shared" si="0"/>
        <v>4874</v>
      </c>
      <c r="O27" s="461"/>
    </row>
    <row r="28" spans="2:15" s="17" customFormat="1" ht="12.75" customHeight="1" x14ac:dyDescent="0.2">
      <c r="B28" s="60">
        <v>2004</v>
      </c>
      <c r="C28" s="172">
        <f t="shared" si="7"/>
        <v>137</v>
      </c>
      <c r="D28" s="239">
        <v>1089</v>
      </c>
      <c r="E28" s="218" t="s">
        <v>51</v>
      </c>
      <c r="F28" s="239">
        <v>1017</v>
      </c>
      <c r="G28" s="226">
        <f t="shared" si="8"/>
        <v>1549</v>
      </c>
      <c r="H28" s="226">
        <f t="shared" si="5"/>
        <v>238</v>
      </c>
      <c r="I28" s="227" t="s">
        <v>51</v>
      </c>
      <c r="J28" s="227">
        <f>24+44+37</f>
        <v>105</v>
      </c>
      <c r="K28" s="227" t="s">
        <v>51</v>
      </c>
      <c r="L28" s="227">
        <v>882</v>
      </c>
      <c r="M28" s="240">
        <v>187</v>
      </c>
      <c r="N28" s="185">
        <f t="shared" si="0"/>
        <v>5204</v>
      </c>
      <c r="O28" s="461"/>
    </row>
    <row r="29" spans="2:15" s="17" customFormat="1" ht="12.75" customHeight="1" x14ac:dyDescent="0.2">
      <c r="B29" s="60">
        <v>2005</v>
      </c>
      <c r="C29" s="172">
        <f t="shared" si="7"/>
        <v>137</v>
      </c>
      <c r="D29" s="239">
        <v>1089</v>
      </c>
      <c r="E29" s="218" t="s">
        <v>51</v>
      </c>
      <c r="F29" s="239">
        <v>1038</v>
      </c>
      <c r="G29" s="226">
        <f t="shared" si="8"/>
        <v>1549</v>
      </c>
      <c r="H29" s="226">
        <f t="shared" si="5"/>
        <v>238</v>
      </c>
      <c r="I29" s="227" t="s">
        <v>51</v>
      </c>
      <c r="J29" s="227">
        <f>24+44+37</f>
        <v>105</v>
      </c>
      <c r="K29" s="227" t="s">
        <v>51</v>
      </c>
      <c r="L29" s="227">
        <v>882</v>
      </c>
      <c r="M29" s="240">
        <v>187</v>
      </c>
      <c r="N29" s="185">
        <f t="shared" si="0"/>
        <v>5225</v>
      </c>
      <c r="O29" s="461"/>
    </row>
    <row r="30" spans="2:15" s="17" customFormat="1" ht="12.75" customHeight="1" x14ac:dyDescent="0.2">
      <c r="B30" s="60">
        <v>2006</v>
      </c>
      <c r="C30" s="172">
        <f t="shared" si="7"/>
        <v>137</v>
      </c>
      <c r="D30" s="239">
        <v>1178</v>
      </c>
      <c r="E30" s="218" t="s">
        <v>51</v>
      </c>
      <c r="F30" s="239">
        <v>1245</v>
      </c>
      <c r="G30" s="226">
        <f t="shared" si="8"/>
        <v>1549</v>
      </c>
      <c r="H30" s="226">
        <f>122+52+20+44+86</f>
        <v>324</v>
      </c>
      <c r="I30" s="227">
        <v>90</v>
      </c>
      <c r="J30" s="227">
        <f>24+44+37</f>
        <v>105</v>
      </c>
      <c r="K30" s="227" t="s">
        <v>51</v>
      </c>
      <c r="L30" s="227">
        <f>L29+44+63</f>
        <v>989</v>
      </c>
      <c r="M30" s="240">
        <v>187</v>
      </c>
      <c r="N30" s="185">
        <f t="shared" si="0"/>
        <v>5804</v>
      </c>
      <c r="O30" s="461"/>
    </row>
    <row r="31" spans="2:15" s="17" customFormat="1" ht="12.75" customHeight="1" x14ac:dyDescent="0.2">
      <c r="B31" s="60">
        <v>2007</v>
      </c>
      <c r="C31" s="172">
        <f t="shared" si="7"/>
        <v>137</v>
      </c>
      <c r="D31" s="239">
        <v>1178</v>
      </c>
      <c r="E31" s="218" t="s">
        <v>51</v>
      </c>
      <c r="F31" s="239">
        <v>1481</v>
      </c>
      <c r="G31" s="226">
        <f>425+292+122+346+105+259+335</f>
        <v>1884</v>
      </c>
      <c r="H31" s="226">
        <f t="shared" ref="H31" si="9">122+52+20+44+86</f>
        <v>324</v>
      </c>
      <c r="I31" s="227">
        <v>90</v>
      </c>
      <c r="J31" s="227">
        <f>105+16</f>
        <v>121</v>
      </c>
      <c r="K31" s="227" t="s">
        <v>51</v>
      </c>
      <c r="L31" s="227">
        <v>989</v>
      </c>
      <c r="M31" s="240">
        <v>187</v>
      </c>
      <c r="N31" s="185">
        <f t="shared" si="0"/>
        <v>6391</v>
      </c>
      <c r="O31" s="461"/>
    </row>
    <row r="32" spans="2:15" s="17" customFormat="1" ht="12.75" customHeight="1" x14ac:dyDescent="0.2">
      <c r="B32" s="60">
        <v>2008</v>
      </c>
      <c r="C32" s="172">
        <f t="shared" si="7"/>
        <v>137</v>
      </c>
      <c r="D32" s="239">
        <v>1178</v>
      </c>
      <c r="E32" s="218" t="s">
        <v>51</v>
      </c>
      <c r="F32" s="239">
        <v>1581</v>
      </c>
      <c r="G32" s="226">
        <f t="shared" ref="G32:G33" si="10">425+292+122+346+105+259+335</f>
        <v>1884</v>
      </c>
      <c r="H32" s="226">
        <f>122+52+20+44+86+182+29</f>
        <v>535</v>
      </c>
      <c r="I32" s="227">
        <v>90</v>
      </c>
      <c r="J32" s="227">
        <f>105+16</f>
        <v>121</v>
      </c>
      <c r="K32" s="227" t="s">
        <v>51</v>
      </c>
      <c r="L32" s="227">
        <v>989</v>
      </c>
      <c r="M32" s="240">
        <f>187+283</f>
        <v>470</v>
      </c>
      <c r="N32" s="185">
        <f t="shared" si="0"/>
        <v>6985</v>
      </c>
      <c r="O32" s="461"/>
    </row>
    <row r="33" spans="1:18" s="17" customFormat="1" ht="12.75" customHeight="1" x14ac:dyDescent="0.2">
      <c r="B33" s="60">
        <v>2009</v>
      </c>
      <c r="C33" s="172">
        <f>137+72</f>
        <v>209</v>
      </c>
      <c r="D33" s="239">
        <v>1178</v>
      </c>
      <c r="E33" s="218" t="s">
        <v>51</v>
      </c>
      <c r="F33" s="239">
        <v>1647</v>
      </c>
      <c r="G33" s="226">
        <f t="shared" si="10"/>
        <v>1884</v>
      </c>
      <c r="H33" s="226">
        <f>122+52+20+44+86+182+29+205+38+78</f>
        <v>856</v>
      </c>
      <c r="I33" s="227">
        <v>90</v>
      </c>
      <c r="J33" s="227">
        <f>105+16</f>
        <v>121</v>
      </c>
      <c r="K33" s="227" t="s">
        <v>51</v>
      </c>
      <c r="L33" s="227">
        <f>L32+131</f>
        <v>1120</v>
      </c>
      <c r="M33" s="240">
        <f>470+180</f>
        <v>650</v>
      </c>
      <c r="N33" s="185">
        <f t="shared" si="0"/>
        <v>7755</v>
      </c>
      <c r="O33" s="461"/>
    </row>
    <row r="34" spans="1:18" s="17" customFormat="1" ht="12.75" customHeight="1" x14ac:dyDescent="0.2">
      <c r="B34" s="60">
        <v>2010</v>
      </c>
      <c r="C34" s="172">
        <f>137+72</f>
        <v>209</v>
      </c>
      <c r="D34" s="239">
        <v>1178</v>
      </c>
      <c r="E34" s="218" t="s">
        <v>51</v>
      </c>
      <c r="F34" s="239">
        <v>2102</v>
      </c>
      <c r="G34" s="226">
        <f>425+292+122+346+105+259+335+28</f>
        <v>1912</v>
      </c>
      <c r="H34" s="226">
        <f t="shared" ref="H34:H39" si="11">122+52+20+44+86+182+29+205+38+78</f>
        <v>856</v>
      </c>
      <c r="I34" s="227">
        <v>90</v>
      </c>
      <c r="J34" s="227">
        <f>105+16</f>
        <v>121</v>
      </c>
      <c r="K34" s="227" t="s">
        <v>51</v>
      </c>
      <c r="L34" s="227">
        <v>1120</v>
      </c>
      <c r="M34" s="240">
        <f>650+30</f>
        <v>680</v>
      </c>
      <c r="N34" s="185">
        <f t="shared" si="0"/>
        <v>8268</v>
      </c>
      <c r="O34" s="461"/>
    </row>
    <row r="35" spans="1:18" s="17" customFormat="1" ht="12.75" customHeight="1" x14ac:dyDescent="0.2">
      <c r="B35" s="60">
        <v>2011</v>
      </c>
      <c r="C35" s="172">
        <v>209</v>
      </c>
      <c r="D35" s="239">
        <v>1240</v>
      </c>
      <c r="E35" s="218" t="s">
        <v>51</v>
      </c>
      <c r="F35" s="239">
        <v>2187</v>
      </c>
      <c r="G35" s="226">
        <f>425+292+122+346+105+259+335+28+146</f>
        <v>2058</v>
      </c>
      <c r="H35" s="226">
        <f t="shared" si="11"/>
        <v>856</v>
      </c>
      <c r="I35" s="227">
        <v>90</v>
      </c>
      <c r="J35" s="227">
        <f>121+50+36+30</f>
        <v>237</v>
      </c>
      <c r="K35" s="227" t="s">
        <v>51</v>
      </c>
      <c r="L35" s="227">
        <v>1120</v>
      </c>
      <c r="M35" s="240">
        <f>680</f>
        <v>680</v>
      </c>
      <c r="N35" s="185">
        <f t="shared" si="0"/>
        <v>8677</v>
      </c>
      <c r="O35" s="461"/>
    </row>
    <row r="36" spans="1:18" s="17" customFormat="1" ht="12.75" customHeight="1" x14ac:dyDescent="0.2">
      <c r="B36" s="60">
        <v>2012</v>
      </c>
      <c r="C36" s="172">
        <v>209</v>
      </c>
      <c r="D36" s="239">
        <v>1258</v>
      </c>
      <c r="E36" s="218" t="s">
        <v>51</v>
      </c>
      <c r="F36" s="239">
        <v>2193</v>
      </c>
      <c r="G36" s="226">
        <f t="shared" ref="G36:G39" si="12">425+292+122+346+105+259+335+28+146</f>
        <v>2058</v>
      </c>
      <c r="H36" s="226">
        <f t="shared" si="11"/>
        <v>856</v>
      </c>
      <c r="I36" s="227">
        <v>90</v>
      </c>
      <c r="J36" s="227">
        <f>121+50+36+30</f>
        <v>237</v>
      </c>
      <c r="K36" s="227" t="s">
        <v>51</v>
      </c>
      <c r="L36" s="227">
        <v>1120</v>
      </c>
      <c r="M36" s="240">
        <f>680+180</f>
        <v>860</v>
      </c>
      <c r="N36" s="185">
        <f t="shared" si="0"/>
        <v>8881</v>
      </c>
      <c r="O36" s="461"/>
    </row>
    <row r="37" spans="1:18" s="214" customFormat="1" ht="15" customHeight="1" x14ac:dyDescent="0.2">
      <c r="B37" s="60">
        <v>2013</v>
      </c>
      <c r="C37" s="172">
        <v>209</v>
      </c>
      <c r="D37" s="239">
        <v>1258</v>
      </c>
      <c r="E37" s="218" t="s">
        <v>51</v>
      </c>
      <c r="F37" s="239">
        <v>2489</v>
      </c>
      <c r="G37" s="226">
        <f t="shared" si="12"/>
        <v>2058</v>
      </c>
      <c r="H37" s="226">
        <f t="shared" si="11"/>
        <v>856</v>
      </c>
      <c r="I37" s="227">
        <v>90</v>
      </c>
      <c r="J37" s="227">
        <f>121+50+36+30</f>
        <v>237</v>
      </c>
      <c r="K37" s="227" t="s">
        <v>51</v>
      </c>
      <c r="L37" s="227">
        <v>1120</v>
      </c>
      <c r="M37" s="240">
        <f t="shared" ref="M37:M43" si="13">680+180</f>
        <v>860</v>
      </c>
      <c r="N37" s="185">
        <f t="shared" si="0"/>
        <v>9177</v>
      </c>
      <c r="O37" s="461"/>
      <c r="Q37" s="13"/>
    </row>
    <row r="38" spans="1:18" s="214" customFormat="1" ht="15" customHeight="1" x14ac:dyDescent="0.2">
      <c r="B38" s="60">
        <v>2014</v>
      </c>
      <c r="C38" s="218">
        <v>209</v>
      </c>
      <c r="D38" s="239">
        <v>1258</v>
      </c>
      <c r="E38" s="218" t="s">
        <v>51</v>
      </c>
      <c r="F38" s="239">
        <v>2489</v>
      </c>
      <c r="G38" s="226">
        <f t="shared" si="12"/>
        <v>2058</v>
      </c>
      <c r="H38" s="226">
        <f t="shared" si="11"/>
        <v>856</v>
      </c>
      <c r="I38" s="227">
        <v>90</v>
      </c>
      <c r="J38" s="227">
        <f>121+50+36+30</f>
        <v>237</v>
      </c>
      <c r="K38" s="227" t="s">
        <v>51</v>
      </c>
      <c r="L38" s="227">
        <v>1120</v>
      </c>
      <c r="M38" s="240">
        <f t="shared" si="13"/>
        <v>860</v>
      </c>
      <c r="N38" s="185">
        <f t="shared" si="0"/>
        <v>9177</v>
      </c>
      <c r="O38" s="461"/>
      <c r="Q38" s="13"/>
    </row>
    <row r="39" spans="1:18" s="214" customFormat="1" ht="15" customHeight="1" x14ac:dyDescent="0.2">
      <c r="B39" s="205">
        <v>2015</v>
      </c>
      <c r="C39" s="172">
        <v>209</v>
      </c>
      <c r="D39" s="239">
        <v>1381</v>
      </c>
      <c r="E39" s="218" t="s">
        <v>51</v>
      </c>
      <c r="F39" s="239">
        <v>3002</v>
      </c>
      <c r="G39" s="226">
        <f t="shared" si="12"/>
        <v>2058</v>
      </c>
      <c r="H39" s="226">
        <f t="shared" si="11"/>
        <v>856</v>
      </c>
      <c r="I39" s="227">
        <v>90</v>
      </c>
      <c r="J39" s="227">
        <f>121+50+36+30</f>
        <v>237</v>
      </c>
      <c r="K39" s="227">
        <v>224</v>
      </c>
      <c r="L39" s="227">
        <v>1120</v>
      </c>
      <c r="M39" s="240">
        <f t="shared" si="13"/>
        <v>860</v>
      </c>
      <c r="N39" s="185">
        <f t="shared" si="0"/>
        <v>10037</v>
      </c>
      <c r="O39" s="461"/>
      <c r="Q39" s="13"/>
      <c r="R39" s="213"/>
    </row>
    <row r="40" spans="1:18" s="214" customFormat="1" ht="15" customHeight="1" x14ac:dyDescent="0.2">
      <c r="A40" s="234"/>
      <c r="B40" s="316">
        <v>2016</v>
      </c>
      <c r="C40" s="172">
        <v>209</v>
      </c>
      <c r="D40" s="239">
        <v>1381</v>
      </c>
      <c r="E40" s="218" t="s">
        <v>51</v>
      </c>
      <c r="F40" s="239">
        <v>3002</v>
      </c>
      <c r="G40" s="226">
        <f>425+292+122+346+105+259+335+28+146+122</f>
        <v>2180</v>
      </c>
      <c r="H40" s="226">
        <f>122+52+20+44+86+182+29+205+38+78+40</f>
        <v>896</v>
      </c>
      <c r="I40" s="227">
        <v>90</v>
      </c>
      <c r="J40" s="239">
        <f>237+17</f>
        <v>254</v>
      </c>
      <c r="K40" s="227">
        <v>224</v>
      </c>
      <c r="L40" s="227">
        <v>1120</v>
      </c>
      <c r="M40" s="240">
        <f t="shared" si="13"/>
        <v>860</v>
      </c>
      <c r="N40" s="185">
        <f t="shared" si="0"/>
        <v>10216</v>
      </c>
      <c r="O40" s="461"/>
      <c r="P40" s="231"/>
      <c r="Q40" s="17"/>
    </row>
    <row r="41" spans="1:18" s="214" customFormat="1" ht="15" customHeight="1" x14ac:dyDescent="0.2">
      <c r="A41" s="234"/>
      <c r="B41" s="316">
        <v>2017</v>
      </c>
      <c r="C41" s="172">
        <v>209</v>
      </c>
      <c r="D41" s="239">
        <v>1571</v>
      </c>
      <c r="E41" s="218" t="s">
        <v>51</v>
      </c>
      <c r="F41" s="239">
        <v>3002</v>
      </c>
      <c r="G41" s="226">
        <f t="shared" ref="G41:G43" si="14">425+292+122+346+105+259+335+24+146+122+219+340</f>
        <v>2735</v>
      </c>
      <c r="H41" s="226">
        <f>122+52+20+44+86+182+29+205+38+78+40</f>
        <v>896</v>
      </c>
      <c r="I41" s="227">
        <v>90</v>
      </c>
      <c r="J41" s="239">
        <f t="shared" ref="J41:J43" si="15">237+17</f>
        <v>254</v>
      </c>
      <c r="K41" s="227">
        <v>224</v>
      </c>
      <c r="L41" s="227">
        <v>1120</v>
      </c>
      <c r="M41" s="240">
        <f t="shared" si="13"/>
        <v>860</v>
      </c>
      <c r="N41" s="185">
        <f t="shared" si="0"/>
        <v>10961</v>
      </c>
      <c r="O41" s="461"/>
      <c r="P41" s="110"/>
      <c r="Q41" s="362"/>
      <c r="R41" s="110"/>
    </row>
    <row r="42" spans="1:18" s="214" customFormat="1" ht="15" customHeight="1" x14ac:dyDescent="0.2">
      <c r="A42" s="234"/>
      <c r="B42" s="316">
        <v>2018</v>
      </c>
      <c r="C42" s="172">
        <v>209</v>
      </c>
      <c r="D42" s="266">
        <v>1571</v>
      </c>
      <c r="E42" s="218" t="s">
        <v>51</v>
      </c>
      <c r="F42" s="266">
        <v>3002</v>
      </c>
      <c r="G42" s="226">
        <f t="shared" si="14"/>
        <v>2735</v>
      </c>
      <c r="H42" s="226">
        <v>896</v>
      </c>
      <c r="I42" s="227">
        <v>90</v>
      </c>
      <c r="J42" s="266">
        <f t="shared" si="15"/>
        <v>254</v>
      </c>
      <c r="K42" s="227">
        <v>224</v>
      </c>
      <c r="L42" s="227">
        <v>1120</v>
      </c>
      <c r="M42" s="240">
        <f t="shared" si="13"/>
        <v>860</v>
      </c>
      <c r="N42" s="185">
        <f t="shared" si="0"/>
        <v>10961</v>
      </c>
      <c r="O42" s="461"/>
      <c r="Q42" s="17"/>
    </row>
    <row r="43" spans="1:18" s="214" customFormat="1" ht="15" customHeight="1" x14ac:dyDescent="0.2">
      <c r="A43" s="234"/>
      <c r="B43" s="316">
        <v>2019</v>
      </c>
      <c r="C43" s="172">
        <f>72+65+36+36</f>
        <v>209</v>
      </c>
      <c r="D43" s="218">
        <f>327+99+150+144+39+286+44+89+62+18+123+107+83</f>
        <v>1571</v>
      </c>
      <c r="E43" s="218">
        <v>56</v>
      </c>
      <c r="F43" s="218">
        <v>3330</v>
      </c>
      <c r="G43" s="226">
        <f t="shared" si="14"/>
        <v>2735</v>
      </c>
      <c r="H43" s="226">
        <f>122+52+20+44+86+25+182+29+205+38+78+40</f>
        <v>921</v>
      </c>
      <c r="I43" s="227">
        <v>90</v>
      </c>
      <c r="J43" s="266">
        <f t="shared" si="15"/>
        <v>254</v>
      </c>
      <c r="K43" s="227">
        <f>224</f>
        <v>224</v>
      </c>
      <c r="L43" s="227">
        <v>1120</v>
      </c>
      <c r="M43" s="240">
        <f t="shared" si="13"/>
        <v>860</v>
      </c>
      <c r="N43" s="185">
        <f t="shared" si="0"/>
        <v>11370</v>
      </c>
      <c r="O43" s="461"/>
      <c r="Q43" s="17"/>
    </row>
    <row r="44" spans="1:18" s="214" customFormat="1" ht="15" customHeight="1" x14ac:dyDescent="0.2">
      <c r="A44" s="234"/>
      <c r="B44" s="316">
        <v>2020</v>
      </c>
      <c r="C44" s="172">
        <v>209</v>
      </c>
      <c r="D44" s="218">
        <v>1571</v>
      </c>
      <c r="E44" s="218">
        <v>56</v>
      </c>
      <c r="F44" s="218">
        <v>3487</v>
      </c>
      <c r="G44" s="226">
        <v>2735</v>
      </c>
      <c r="H44" s="226">
        <v>921</v>
      </c>
      <c r="I44" s="227">
        <v>90</v>
      </c>
      <c r="J44" s="266">
        <v>254</v>
      </c>
      <c r="K44" s="227">
        <v>224</v>
      </c>
      <c r="L44" s="227">
        <v>1120</v>
      </c>
      <c r="M44" s="240">
        <v>860</v>
      </c>
      <c r="N44" s="185">
        <v>11494</v>
      </c>
      <c r="O44" s="461"/>
      <c r="Q44" s="480"/>
    </row>
    <row r="45" spans="1:18" s="214" customFormat="1" ht="15" customHeight="1" x14ac:dyDescent="0.2">
      <c r="A45" s="234"/>
      <c r="B45" s="205">
        <v>2021</v>
      </c>
      <c r="C45" s="172">
        <v>209</v>
      </c>
      <c r="D45" s="218">
        <v>1571</v>
      </c>
      <c r="E45" s="218">
        <v>56</v>
      </c>
      <c r="F45" s="218">
        <v>3660</v>
      </c>
      <c r="G45" s="226">
        <v>2735</v>
      </c>
      <c r="H45" s="226">
        <v>921</v>
      </c>
      <c r="I45" s="460">
        <v>89</v>
      </c>
      <c r="J45" s="227">
        <v>254</v>
      </c>
      <c r="K45" s="227">
        <v>224</v>
      </c>
      <c r="L45" s="227">
        <v>1120</v>
      </c>
      <c r="M45" s="240">
        <v>860</v>
      </c>
      <c r="N45" s="185">
        <f>SUM(C45:M45)</f>
        <v>11699</v>
      </c>
      <c r="O45" s="461"/>
      <c r="Q45" s="17"/>
    </row>
    <row r="46" spans="1:18" s="214" customFormat="1" ht="15" customHeight="1" x14ac:dyDescent="0.2">
      <c r="A46" s="234"/>
      <c r="B46" s="465">
        <v>2022</v>
      </c>
      <c r="C46" s="186">
        <v>209</v>
      </c>
      <c r="D46" s="186">
        <f>1571+60</f>
        <v>1631</v>
      </c>
      <c r="E46" s="186">
        <v>56</v>
      </c>
      <c r="F46" s="186">
        <v>3916</v>
      </c>
      <c r="G46" s="187">
        <v>2735</v>
      </c>
      <c r="H46" s="187">
        <v>921</v>
      </c>
      <c r="I46" s="317">
        <v>89</v>
      </c>
      <c r="J46" s="188">
        <v>254</v>
      </c>
      <c r="K46" s="188">
        <v>224</v>
      </c>
      <c r="L46" s="188">
        <v>1120</v>
      </c>
      <c r="M46" s="188">
        <v>860</v>
      </c>
      <c r="N46" s="318">
        <f>SUM(C46:M46)</f>
        <v>12015</v>
      </c>
      <c r="O46" s="461"/>
      <c r="Q46" s="462"/>
      <c r="R46" s="462"/>
    </row>
    <row r="47" spans="1:18" s="214" customFormat="1" ht="18" customHeight="1" x14ac:dyDescent="0.2">
      <c r="B47" s="609" t="s">
        <v>175</v>
      </c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456"/>
    </row>
    <row r="48" spans="1:18" ht="39" customHeight="1" x14ac:dyDescent="0.2">
      <c r="A48" s="1"/>
      <c r="B48" s="601" t="s">
        <v>136</v>
      </c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454"/>
      <c r="R48" s="17"/>
    </row>
    <row r="49" spans="1:18" ht="18" customHeight="1" x14ac:dyDescent="0.2">
      <c r="A49" s="1"/>
      <c r="B49" s="601" t="s">
        <v>176</v>
      </c>
      <c r="C49" s="601"/>
      <c r="D49" s="601"/>
      <c r="E49" s="601"/>
      <c r="F49" s="601"/>
      <c r="G49" s="601"/>
      <c r="H49" s="601"/>
      <c r="I49" s="601"/>
      <c r="J49" s="601"/>
      <c r="K49" s="601"/>
      <c r="L49" s="601"/>
      <c r="M49" s="601"/>
      <c r="N49" s="601"/>
      <c r="O49" s="453"/>
      <c r="R49" s="17"/>
    </row>
    <row r="50" spans="1:18" ht="19.5" customHeight="1" x14ac:dyDescent="0.2">
      <c r="A50" s="1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453"/>
      <c r="R50" s="17"/>
    </row>
    <row r="51" spans="1:18" ht="16.5" customHeight="1" x14ac:dyDescent="0.2"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452"/>
      <c r="R51" s="17"/>
    </row>
    <row r="52" spans="1:18" ht="9.75" customHeight="1" x14ac:dyDescent="0.2">
      <c r="B52" s="605" t="s">
        <v>2</v>
      </c>
      <c r="C52" s="605"/>
      <c r="D52" s="605"/>
      <c r="E52" s="605"/>
      <c r="F52" s="605"/>
      <c r="G52" s="605"/>
      <c r="H52" s="605"/>
      <c r="I52" s="605"/>
      <c r="J52" s="605"/>
      <c r="K52" s="605"/>
      <c r="L52" s="605"/>
      <c r="M52" s="606"/>
      <c r="N52" s="606"/>
      <c r="O52" s="455"/>
      <c r="R52" s="17"/>
    </row>
    <row r="53" spans="1:18" ht="12.75" customHeight="1" x14ac:dyDescent="0.2">
      <c r="B53" s="40"/>
      <c r="C53" s="603" t="s">
        <v>5</v>
      </c>
      <c r="D53" s="41"/>
      <c r="E53" s="41"/>
      <c r="F53" s="41"/>
      <c r="G53" s="41"/>
      <c r="H53" s="199"/>
      <c r="I53" s="199"/>
      <c r="J53" s="199"/>
      <c r="K53" s="44" t="s">
        <v>96</v>
      </c>
      <c r="L53" s="607" t="s">
        <v>70</v>
      </c>
      <c r="M53" s="284"/>
      <c r="N53" s="1"/>
      <c r="O53" s="1"/>
      <c r="R53" s="17"/>
    </row>
    <row r="54" spans="1:18" ht="12.75" customHeight="1" x14ac:dyDescent="0.2">
      <c r="B54" s="42"/>
      <c r="C54" s="604"/>
      <c r="D54" s="43"/>
      <c r="E54" s="43"/>
      <c r="F54" s="43"/>
      <c r="G54" s="43"/>
      <c r="H54" s="200"/>
      <c r="I54" s="200"/>
      <c r="J54" s="200"/>
      <c r="K54" s="45" t="s">
        <v>6</v>
      </c>
      <c r="L54" s="608"/>
      <c r="R54" s="17"/>
    </row>
    <row r="55" spans="1:18" ht="12.75" customHeight="1" x14ac:dyDescent="0.2">
      <c r="B55" s="272" t="s">
        <v>39</v>
      </c>
      <c r="C55" s="273" t="s">
        <v>91</v>
      </c>
      <c r="D55" s="273"/>
      <c r="E55" s="273"/>
      <c r="F55" s="274"/>
      <c r="G55" s="274"/>
      <c r="H55" s="273"/>
      <c r="I55" s="273"/>
      <c r="J55" s="273"/>
      <c r="K55" s="275">
        <v>25</v>
      </c>
      <c r="L55" s="276">
        <v>2024</v>
      </c>
      <c r="R55" s="17"/>
    </row>
    <row r="56" spans="1:18" ht="12.75" customHeight="1" x14ac:dyDescent="0.2">
      <c r="B56" s="267" t="s">
        <v>39</v>
      </c>
      <c r="C56" s="268" t="s">
        <v>92</v>
      </c>
      <c r="D56" s="268"/>
      <c r="E56" s="268"/>
      <c r="F56" s="269"/>
      <c r="G56" s="269"/>
      <c r="H56" s="268"/>
      <c r="I56" s="268"/>
      <c r="J56" s="268"/>
      <c r="K56" s="270">
        <v>17</v>
      </c>
      <c r="L56" s="271">
        <v>2024</v>
      </c>
      <c r="R56" s="17"/>
    </row>
    <row r="57" spans="1:18" ht="12.75" customHeight="1" x14ac:dyDescent="0.2">
      <c r="B57" s="272" t="s">
        <v>39</v>
      </c>
      <c r="C57" s="273" t="s">
        <v>137</v>
      </c>
      <c r="D57" s="273"/>
      <c r="E57" s="273"/>
      <c r="F57" s="274"/>
      <c r="G57" s="274"/>
      <c r="H57" s="273"/>
      <c r="I57" s="273"/>
      <c r="J57" s="273"/>
      <c r="K57" s="275">
        <v>32</v>
      </c>
      <c r="L57" s="276">
        <v>2025</v>
      </c>
      <c r="R57" s="17"/>
    </row>
    <row r="58" spans="1:18" ht="12.75" customHeight="1" x14ac:dyDescent="0.2">
      <c r="B58" s="267" t="s">
        <v>39</v>
      </c>
      <c r="C58" s="268" t="s">
        <v>93</v>
      </c>
      <c r="D58" s="268"/>
      <c r="E58" s="268"/>
      <c r="F58" s="269"/>
      <c r="G58" s="269"/>
      <c r="H58" s="268"/>
      <c r="I58" s="268"/>
      <c r="J58" s="268"/>
      <c r="K58" s="270">
        <v>13</v>
      </c>
      <c r="L58" s="271">
        <v>2025</v>
      </c>
      <c r="M58" s="131"/>
      <c r="R58" s="17"/>
    </row>
    <row r="59" spans="1:18" ht="12.75" customHeight="1" x14ac:dyDescent="0.2">
      <c r="B59" s="272" t="s">
        <v>40</v>
      </c>
      <c r="C59" s="273" t="s">
        <v>97</v>
      </c>
      <c r="D59" s="273"/>
      <c r="E59" s="273"/>
      <c r="F59" s="274"/>
      <c r="G59" s="274"/>
      <c r="H59" s="273"/>
      <c r="I59" s="273"/>
      <c r="J59" s="273"/>
      <c r="K59" s="275">
        <v>76</v>
      </c>
      <c r="L59" s="276">
        <v>2023</v>
      </c>
      <c r="R59" s="17"/>
    </row>
    <row r="60" spans="1:18" ht="12.75" customHeight="1" x14ac:dyDescent="0.2">
      <c r="B60" s="267" t="s">
        <v>40</v>
      </c>
      <c r="C60" s="268" t="s">
        <v>171</v>
      </c>
      <c r="D60" s="268"/>
      <c r="E60" s="268"/>
      <c r="F60" s="269"/>
      <c r="G60" s="269"/>
      <c r="H60" s="268"/>
      <c r="I60" s="268"/>
      <c r="J60" s="268"/>
      <c r="K60" s="270">
        <v>69</v>
      </c>
      <c r="L60" s="271">
        <v>2024</v>
      </c>
      <c r="R60" s="17"/>
    </row>
    <row r="61" spans="1:18" ht="12.75" customHeight="1" x14ac:dyDescent="0.2">
      <c r="B61" s="272" t="s">
        <v>40</v>
      </c>
      <c r="C61" s="273" t="s">
        <v>98</v>
      </c>
      <c r="D61" s="273"/>
      <c r="E61" s="273"/>
      <c r="F61" s="274"/>
      <c r="G61" s="274"/>
      <c r="H61" s="273"/>
      <c r="I61" s="273"/>
      <c r="J61" s="273"/>
      <c r="K61" s="275">
        <v>175</v>
      </c>
      <c r="L61" s="276">
        <v>2028</v>
      </c>
      <c r="N61" s="131"/>
      <c r="O61" s="131"/>
      <c r="R61" s="17"/>
    </row>
    <row r="62" spans="1:18" ht="12.75" customHeight="1" x14ac:dyDescent="0.2">
      <c r="B62" s="267" t="s">
        <v>40</v>
      </c>
      <c r="C62" s="268" t="s">
        <v>131</v>
      </c>
      <c r="D62" s="268"/>
      <c r="E62" s="268"/>
      <c r="F62" s="269"/>
      <c r="G62" s="269"/>
      <c r="H62" s="268"/>
      <c r="I62" s="268"/>
      <c r="J62" s="268"/>
      <c r="K62" s="270">
        <v>188</v>
      </c>
      <c r="L62" s="271" t="s">
        <v>51</v>
      </c>
      <c r="R62" s="17"/>
    </row>
    <row r="63" spans="1:18" ht="12.75" customHeight="1" x14ac:dyDescent="0.2">
      <c r="B63" s="272" t="s">
        <v>40</v>
      </c>
      <c r="C63" s="273" t="s">
        <v>99</v>
      </c>
      <c r="D63" s="273"/>
      <c r="E63" s="273"/>
      <c r="F63" s="274"/>
      <c r="G63" s="274"/>
      <c r="H63" s="273"/>
      <c r="I63" s="273"/>
      <c r="J63" s="273"/>
      <c r="K63" s="275">
        <v>75</v>
      </c>
      <c r="L63" s="276" t="s">
        <v>51</v>
      </c>
      <c r="R63" s="17"/>
    </row>
    <row r="64" spans="1:18" ht="12.75" customHeight="1" x14ac:dyDescent="0.2">
      <c r="B64" s="267" t="s">
        <v>40</v>
      </c>
      <c r="C64" s="268" t="s">
        <v>100</v>
      </c>
      <c r="D64" s="268"/>
      <c r="E64" s="268"/>
      <c r="F64" s="269"/>
      <c r="G64" s="269"/>
      <c r="H64" s="268"/>
      <c r="I64" s="268"/>
      <c r="J64" s="268"/>
      <c r="K64" s="270">
        <v>107</v>
      </c>
      <c r="L64" s="271" t="s">
        <v>51</v>
      </c>
      <c r="R64" s="17"/>
    </row>
    <row r="65" spans="2:15" s="5" customFormat="1" ht="12.75" customHeight="1" x14ac:dyDescent="0.2">
      <c r="B65" s="272" t="s">
        <v>40</v>
      </c>
      <c r="C65" s="273" t="s">
        <v>153</v>
      </c>
      <c r="D65" s="273"/>
      <c r="E65" s="273"/>
      <c r="F65" s="274"/>
      <c r="G65" s="274"/>
      <c r="H65" s="273"/>
      <c r="I65" s="273"/>
      <c r="J65" s="273"/>
      <c r="K65" s="275">
        <v>82</v>
      </c>
      <c r="L65" s="276" t="s">
        <v>51</v>
      </c>
    </row>
    <row r="66" spans="2:15" ht="12.75" customHeight="1" x14ac:dyDescent="0.2">
      <c r="B66" s="267" t="s">
        <v>43</v>
      </c>
      <c r="C66" s="268" t="s">
        <v>107</v>
      </c>
      <c r="D66" s="268"/>
      <c r="E66" s="268"/>
      <c r="F66" s="269"/>
      <c r="G66" s="269"/>
      <c r="H66" s="268"/>
      <c r="I66" s="268"/>
      <c r="J66" s="268"/>
      <c r="K66" s="270">
        <v>53</v>
      </c>
      <c r="L66" s="271">
        <v>2024</v>
      </c>
    </row>
    <row r="67" spans="2:15" s="5" customFormat="1" ht="12.75" customHeight="1" x14ac:dyDescent="0.2">
      <c r="B67" s="272" t="s">
        <v>43</v>
      </c>
      <c r="C67" s="273" t="s">
        <v>101</v>
      </c>
      <c r="D67" s="273"/>
      <c r="E67" s="273"/>
      <c r="F67" s="274"/>
      <c r="G67" s="274"/>
      <c r="H67" s="273"/>
      <c r="I67" s="273"/>
      <c r="J67" s="273"/>
      <c r="K67" s="275">
        <v>45</v>
      </c>
      <c r="L67" s="276" t="s">
        <v>51</v>
      </c>
    </row>
    <row r="68" spans="2:15" ht="12.75" customHeight="1" x14ac:dyDescent="0.2">
      <c r="B68" s="267" t="s">
        <v>43</v>
      </c>
      <c r="C68" s="268" t="s">
        <v>102</v>
      </c>
      <c r="D68" s="268"/>
      <c r="E68" s="268"/>
      <c r="F68" s="269"/>
      <c r="G68" s="269"/>
      <c r="H68" s="268"/>
      <c r="I68" s="268"/>
      <c r="J68" s="268"/>
      <c r="K68" s="270">
        <v>150</v>
      </c>
      <c r="L68" s="271" t="s">
        <v>51</v>
      </c>
      <c r="M68" s="131"/>
    </row>
    <row r="69" spans="2:15" s="5" customFormat="1" ht="12.75" customHeight="1" x14ac:dyDescent="0.2">
      <c r="B69" s="272" t="s">
        <v>43</v>
      </c>
      <c r="C69" s="273" t="s">
        <v>103</v>
      </c>
      <c r="D69" s="273"/>
      <c r="E69" s="273"/>
      <c r="F69" s="274"/>
      <c r="G69" s="274"/>
      <c r="H69" s="273"/>
      <c r="I69" s="273"/>
      <c r="J69" s="273"/>
      <c r="K69" s="275">
        <v>79</v>
      </c>
      <c r="L69" s="276" t="s">
        <v>51</v>
      </c>
    </row>
    <row r="70" spans="2:15" ht="12.75" customHeight="1" x14ac:dyDescent="0.2">
      <c r="B70" s="267" t="s">
        <v>45</v>
      </c>
      <c r="C70" s="268" t="s">
        <v>94</v>
      </c>
      <c r="D70" s="268"/>
      <c r="E70" s="268"/>
      <c r="F70" s="269"/>
      <c r="G70" s="269"/>
      <c r="H70" s="268"/>
      <c r="I70" s="268"/>
      <c r="J70" s="268"/>
      <c r="K70" s="270">
        <v>38</v>
      </c>
      <c r="L70" s="271">
        <v>2023</v>
      </c>
    </row>
    <row r="71" spans="2:15" s="5" customFormat="1" ht="12.75" customHeight="1" x14ac:dyDescent="0.2">
      <c r="B71" s="272" t="s">
        <v>45</v>
      </c>
      <c r="C71" s="273" t="s">
        <v>127</v>
      </c>
      <c r="D71" s="273"/>
      <c r="E71" s="273"/>
      <c r="F71" s="274"/>
      <c r="G71" s="274"/>
      <c r="H71" s="273"/>
      <c r="I71" s="273"/>
      <c r="J71" s="273"/>
      <c r="K71" s="275">
        <v>47</v>
      </c>
      <c r="L71" s="276">
        <v>2023</v>
      </c>
    </row>
    <row r="72" spans="2:15" ht="12.75" customHeight="1" x14ac:dyDescent="0.2">
      <c r="B72" s="267" t="s">
        <v>45</v>
      </c>
      <c r="C72" s="268" t="s">
        <v>128</v>
      </c>
      <c r="D72" s="268"/>
      <c r="E72" s="268"/>
      <c r="F72" s="269"/>
      <c r="G72" s="269"/>
      <c r="H72" s="268"/>
      <c r="I72" s="268"/>
      <c r="J72" s="268"/>
      <c r="K72" s="270">
        <v>122</v>
      </c>
      <c r="L72" s="271">
        <v>2025</v>
      </c>
      <c r="N72" s="131"/>
      <c r="O72" s="131"/>
    </row>
    <row r="73" spans="2:15" s="5" customFormat="1" ht="15" customHeight="1" x14ac:dyDescent="0.2">
      <c r="B73" s="272" t="s">
        <v>45</v>
      </c>
      <c r="C73" s="273" t="s">
        <v>129</v>
      </c>
      <c r="D73" s="273"/>
      <c r="E73" s="273"/>
      <c r="F73" s="274"/>
      <c r="G73" s="274"/>
      <c r="H73" s="273"/>
      <c r="I73" s="273"/>
      <c r="J73" s="273"/>
      <c r="K73" s="275">
        <v>28</v>
      </c>
      <c r="L73" s="276">
        <v>2026</v>
      </c>
    </row>
    <row r="74" spans="2:15" ht="15" customHeight="1" x14ac:dyDescent="0.2">
      <c r="B74" s="267" t="s">
        <v>45</v>
      </c>
      <c r="C74" s="268" t="s">
        <v>130</v>
      </c>
      <c r="D74" s="268"/>
      <c r="E74" s="268"/>
      <c r="F74" s="269"/>
      <c r="G74" s="269"/>
      <c r="H74" s="268"/>
      <c r="I74" s="268"/>
      <c r="J74" s="268"/>
      <c r="K74" s="270">
        <v>46</v>
      </c>
      <c r="L74" s="271">
        <v>2027</v>
      </c>
    </row>
    <row r="75" spans="2:15" s="5" customFormat="1" ht="12.75" customHeight="1" x14ac:dyDescent="0.2">
      <c r="B75" s="272" t="s">
        <v>46</v>
      </c>
      <c r="C75" s="273" t="s">
        <v>172</v>
      </c>
      <c r="D75" s="273"/>
      <c r="E75" s="273"/>
      <c r="F75" s="274"/>
      <c r="G75" s="274"/>
      <c r="H75" s="273"/>
      <c r="I75" s="273"/>
      <c r="J75" s="273"/>
      <c r="K75" s="275">
        <v>80</v>
      </c>
      <c r="L75" s="276">
        <v>2024</v>
      </c>
    </row>
    <row r="76" spans="2:15" ht="15" customHeight="1" x14ac:dyDescent="0.2">
      <c r="B76" s="267" t="s">
        <v>48</v>
      </c>
      <c r="C76" s="268" t="s">
        <v>132</v>
      </c>
      <c r="D76" s="268"/>
      <c r="E76" s="268"/>
      <c r="F76" s="269"/>
      <c r="G76" s="269"/>
      <c r="H76" s="268"/>
      <c r="I76" s="268"/>
      <c r="J76" s="268"/>
      <c r="K76" s="270">
        <v>12</v>
      </c>
      <c r="L76" s="271">
        <v>2024</v>
      </c>
    </row>
    <row r="77" spans="2:15" s="5" customFormat="1" ht="15" customHeight="1" x14ac:dyDescent="0.2">
      <c r="B77" s="272" t="s">
        <v>48</v>
      </c>
      <c r="C77" s="273" t="s">
        <v>133</v>
      </c>
      <c r="D77" s="273"/>
      <c r="E77" s="273"/>
      <c r="F77" s="274"/>
      <c r="G77" s="274"/>
      <c r="H77" s="273"/>
      <c r="I77" s="273"/>
      <c r="J77" s="273"/>
      <c r="K77" s="275">
        <v>11</v>
      </c>
      <c r="L77" s="276">
        <v>2024</v>
      </c>
    </row>
    <row r="78" spans="2:15" ht="15" customHeight="1" x14ac:dyDescent="0.2">
      <c r="B78" s="267" t="s">
        <v>48</v>
      </c>
      <c r="C78" s="268" t="s">
        <v>134</v>
      </c>
      <c r="D78" s="268"/>
      <c r="E78" s="268"/>
      <c r="F78" s="269"/>
      <c r="G78" s="269"/>
      <c r="H78" s="268"/>
      <c r="I78" s="268"/>
      <c r="J78" s="268"/>
      <c r="K78" s="270">
        <v>7</v>
      </c>
      <c r="L78" s="271">
        <v>2025</v>
      </c>
    </row>
    <row r="79" spans="2:15" s="5" customFormat="1" ht="15" customHeight="1" x14ac:dyDescent="0.2">
      <c r="B79" s="285" t="s">
        <v>48</v>
      </c>
      <c r="C79" s="286" t="s">
        <v>135</v>
      </c>
      <c r="D79" s="286"/>
      <c r="E79" s="286"/>
      <c r="F79" s="287"/>
      <c r="G79" s="287"/>
      <c r="H79" s="286"/>
      <c r="I79" s="286"/>
      <c r="J79" s="286"/>
      <c r="K79" s="288">
        <v>24</v>
      </c>
      <c r="L79" s="379">
        <v>2025</v>
      </c>
      <c r="N79" s="3"/>
      <c r="O79" s="3"/>
    </row>
    <row r="80" spans="2:15" ht="15" customHeight="1" x14ac:dyDescent="0.2">
      <c r="B80" s="599" t="s">
        <v>180</v>
      </c>
      <c r="C80" s="599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452"/>
    </row>
    <row r="81" spans="2:17" ht="15.75" customHeight="1" x14ac:dyDescent="0.2">
      <c r="B81" s="592" t="s">
        <v>123</v>
      </c>
      <c r="C81" s="592"/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  <c r="O81" s="450"/>
      <c r="Q81" s="131"/>
    </row>
    <row r="82" spans="2:17" ht="15.75" customHeight="1" x14ac:dyDescent="0.2">
      <c r="B82" s="598"/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451"/>
    </row>
    <row r="83" spans="2:17" ht="27.75" customHeight="1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7" ht="25.5" customHeight="1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7" ht="24.95" customHeight="1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"/>
    </row>
    <row r="86" spans="2:17" ht="11.25" customHeight="1" x14ac:dyDescent="0.2"/>
    <row r="87" spans="2:17" ht="11.25" customHeight="1" x14ac:dyDescent="0.2"/>
    <row r="88" spans="2:17" ht="12.75" customHeight="1" x14ac:dyDescent="0.2">
      <c r="Q88" s="131"/>
    </row>
    <row r="95" spans="2:17" x14ac:dyDescent="0.2">
      <c r="Q95" s="131"/>
    </row>
    <row r="102" spans="17:17" x14ac:dyDescent="0.2">
      <c r="Q102" s="131"/>
    </row>
    <row r="109" spans="17:17" x14ac:dyDescent="0.2">
      <c r="Q109" s="131"/>
    </row>
  </sheetData>
  <mergeCells count="13">
    <mergeCell ref="B81:N81"/>
    <mergeCell ref="B82:N82"/>
    <mergeCell ref="B80:N80"/>
    <mergeCell ref="B1:C1"/>
    <mergeCell ref="B48:N48"/>
    <mergeCell ref="B49:N49"/>
    <mergeCell ref="C53:C54"/>
    <mergeCell ref="B52:N52"/>
    <mergeCell ref="L53:L54"/>
    <mergeCell ref="B47:N47"/>
    <mergeCell ref="B4:N4"/>
    <mergeCell ref="B2:N2"/>
    <mergeCell ref="B3:N3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9"/>
  <dimension ref="A1:G48"/>
  <sheetViews>
    <sheetView workbookViewId="0">
      <selection activeCell="M35" sqref="M35"/>
    </sheetView>
  </sheetViews>
  <sheetFormatPr defaultRowHeight="12.75" x14ac:dyDescent="0.2"/>
  <cols>
    <col min="1" max="1" width="3.7109375" customWidth="1"/>
    <col min="2" max="2" width="5.7109375" customWidth="1"/>
    <col min="3" max="3" width="0.85546875" customWidth="1"/>
    <col min="4" max="4" width="9.28515625" customWidth="1"/>
    <col min="5" max="5" width="12.7109375" customWidth="1"/>
    <col min="6" max="7" width="8.7109375" customWidth="1"/>
  </cols>
  <sheetData>
    <row r="1" spans="1:7" ht="14.25" customHeight="1" x14ac:dyDescent="0.2">
      <c r="B1" s="27"/>
      <c r="G1" s="14" t="s">
        <v>81</v>
      </c>
    </row>
    <row r="2" spans="1:7" ht="14.25" customHeight="1" x14ac:dyDescent="0.25">
      <c r="B2" s="613" t="s">
        <v>119</v>
      </c>
      <c r="C2" s="613"/>
      <c r="D2" s="613"/>
      <c r="E2" s="613"/>
      <c r="F2" s="613"/>
      <c r="G2" s="613"/>
    </row>
    <row r="3" spans="1:7" ht="20.100000000000001" customHeight="1" x14ac:dyDescent="0.2">
      <c r="B3" s="614" t="s">
        <v>120</v>
      </c>
      <c r="C3" s="614"/>
      <c r="D3" s="614"/>
      <c r="E3" s="614"/>
      <c r="F3" s="614"/>
      <c r="G3" s="614"/>
    </row>
    <row r="4" spans="1:7" ht="9.9499999999999993" customHeight="1" x14ac:dyDescent="0.2">
      <c r="B4" s="105"/>
      <c r="C4" s="105"/>
      <c r="D4" s="105"/>
      <c r="E4" s="105"/>
      <c r="F4" s="105"/>
      <c r="G4" s="105"/>
    </row>
    <row r="5" spans="1:7" ht="28.5" customHeight="1" x14ac:dyDescent="0.2">
      <c r="B5" s="18"/>
      <c r="C5" s="53"/>
      <c r="D5" s="54" t="s">
        <v>7</v>
      </c>
      <c r="E5" s="618" t="s">
        <v>8</v>
      </c>
      <c r="F5" s="619"/>
      <c r="G5" s="620"/>
    </row>
    <row r="6" spans="1:7" ht="15.75" customHeight="1" x14ac:dyDescent="0.2">
      <c r="B6" s="18"/>
      <c r="C6" s="55"/>
      <c r="D6" s="56" t="s">
        <v>9</v>
      </c>
      <c r="E6" s="96" t="s">
        <v>10</v>
      </c>
      <c r="F6" s="616" t="s">
        <v>11</v>
      </c>
      <c r="G6" s="617"/>
    </row>
    <row r="7" spans="1:7" ht="12" customHeight="1" x14ac:dyDescent="0.2">
      <c r="A7" s="23"/>
      <c r="B7" s="106" t="s">
        <v>38</v>
      </c>
      <c r="C7" s="46"/>
      <c r="D7" s="47">
        <v>1435</v>
      </c>
      <c r="E7" s="80">
        <v>3000</v>
      </c>
      <c r="F7" s="81">
        <v>25000</v>
      </c>
      <c r="G7" s="72" t="s">
        <v>60</v>
      </c>
    </row>
    <row r="8" spans="1:7" ht="12" customHeight="1" x14ac:dyDescent="0.2">
      <c r="A8" s="23"/>
      <c r="B8" s="61" t="s">
        <v>21</v>
      </c>
      <c r="C8" s="66"/>
      <c r="D8" s="67">
        <v>1435</v>
      </c>
      <c r="E8" s="82"/>
      <c r="F8" s="83">
        <v>25000</v>
      </c>
      <c r="G8" s="73" t="s">
        <v>60</v>
      </c>
    </row>
    <row r="9" spans="1:7" ht="12" customHeight="1" x14ac:dyDescent="0.2">
      <c r="A9" s="23"/>
      <c r="B9" s="107" t="s">
        <v>23</v>
      </c>
      <c r="C9" s="48"/>
      <c r="D9" s="49">
        <v>1435</v>
      </c>
      <c r="E9" s="84">
        <v>3000</v>
      </c>
      <c r="F9" s="85">
        <v>25000</v>
      </c>
      <c r="G9" s="74" t="s">
        <v>3</v>
      </c>
    </row>
    <row r="10" spans="1:7" ht="12" customHeight="1" x14ac:dyDescent="0.2">
      <c r="A10" s="23"/>
      <c r="B10" s="62" t="s">
        <v>34</v>
      </c>
      <c r="C10" s="68"/>
      <c r="D10" s="69">
        <v>1435</v>
      </c>
      <c r="E10" s="86">
        <v>3000</v>
      </c>
      <c r="F10" s="87">
        <v>25000</v>
      </c>
      <c r="G10" s="75" t="s">
        <v>60</v>
      </c>
    </row>
    <row r="11" spans="1:7" ht="12" customHeight="1" x14ac:dyDescent="0.2">
      <c r="A11" s="23"/>
      <c r="B11" s="9" t="s">
        <v>39</v>
      </c>
      <c r="C11" s="24"/>
      <c r="D11" s="21">
        <v>1435</v>
      </c>
      <c r="E11" s="88" t="s">
        <v>12</v>
      </c>
      <c r="F11" s="89">
        <v>15000</v>
      </c>
      <c r="G11" s="76" t="s">
        <v>59</v>
      </c>
    </row>
    <row r="12" spans="1:7" ht="11.1" customHeight="1" x14ac:dyDescent="0.2">
      <c r="A12" s="23"/>
      <c r="B12" s="107"/>
      <c r="C12" s="48"/>
      <c r="D12" s="49"/>
      <c r="E12" s="84" t="s">
        <v>13</v>
      </c>
      <c r="F12" s="85"/>
      <c r="G12" s="74"/>
    </row>
    <row r="13" spans="1:7" ht="12" customHeight="1" x14ac:dyDescent="0.2">
      <c r="A13" s="23"/>
      <c r="B13" s="62" t="s">
        <v>24</v>
      </c>
      <c r="C13" s="68"/>
      <c r="D13" s="69">
        <v>1520</v>
      </c>
      <c r="E13" s="86">
        <v>3000</v>
      </c>
      <c r="F13" s="87"/>
      <c r="G13" s="75"/>
    </row>
    <row r="14" spans="1:7" ht="12" customHeight="1" x14ac:dyDescent="0.2">
      <c r="A14" s="23"/>
      <c r="B14" s="108" t="s">
        <v>42</v>
      </c>
      <c r="C14" s="50"/>
      <c r="D14" s="51">
        <v>1600</v>
      </c>
      <c r="E14" s="90">
        <v>1500</v>
      </c>
      <c r="F14" s="91"/>
      <c r="G14" s="77"/>
    </row>
    <row r="15" spans="1:7" ht="12" customHeight="1" x14ac:dyDescent="0.2">
      <c r="A15" s="23"/>
      <c r="B15" s="63" t="s">
        <v>35</v>
      </c>
      <c r="C15" s="70"/>
      <c r="D15" s="71">
        <v>600</v>
      </c>
      <c r="E15" s="92"/>
      <c r="F15" s="93"/>
      <c r="G15" s="78"/>
    </row>
    <row r="16" spans="1:7" s="213" customFormat="1" ht="12" customHeight="1" x14ac:dyDescent="0.2">
      <c r="A16" s="23"/>
      <c r="B16" s="63"/>
      <c r="C16" s="70"/>
      <c r="D16" s="71">
        <v>750</v>
      </c>
      <c r="E16" s="92"/>
      <c r="F16" s="93"/>
      <c r="G16" s="78"/>
    </row>
    <row r="17" spans="1:7" ht="12" customHeight="1" x14ac:dyDescent="0.2">
      <c r="A17" s="23"/>
      <c r="B17" s="63"/>
      <c r="C17" s="70"/>
      <c r="D17" s="71">
        <v>1000</v>
      </c>
      <c r="E17" s="92"/>
      <c r="F17" s="93"/>
      <c r="G17" s="78"/>
    </row>
    <row r="18" spans="1:7" ht="12" customHeight="1" x14ac:dyDescent="0.2">
      <c r="A18" s="23"/>
      <c r="B18" s="61"/>
      <c r="C18" s="66"/>
      <c r="D18" s="67">
        <v>1435</v>
      </c>
      <c r="E18" s="82"/>
      <c r="F18" s="83">
        <v>25000</v>
      </c>
      <c r="G18" s="73" t="s">
        <v>60</v>
      </c>
    </row>
    <row r="19" spans="1:7" ht="12" customHeight="1" x14ac:dyDescent="0.2">
      <c r="A19" s="23"/>
      <c r="B19" s="9" t="s">
        <v>14</v>
      </c>
      <c r="C19" s="24"/>
      <c r="D19" s="21">
        <v>1000</v>
      </c>
      <c r="E19" s="88">
        <v>1500</v>
      </c>
      <c r="F19" s="89"/>
      <c r="G19" s="76"/>
    </row>
    <row r="20" spans="1:7" ht="12" customHeight="1" x14ac:dyDescent="0.2">
      <c r="A20" s="23"/>
      <c r="B20" s="9"/>
      <c r="C20" s="24"/>
      <c r="D20" s="21">
        <v>1435</v>
      </c>
      <c r="E20" s="88"/>
      <c r="F20" s="89">
        <v>25000</v>
      </c>
      <c r="G20" s="76" t="s">
        <v>60</v>
      </c>
    </row>
    <row r="21" spans="1:7" ht="12" customHeight="1" x14ac:dyDescent="0.2">
      <c r="A21" s="23"/>
      <c r="B21" s="107"/>
      <c r="C21" s="48"/>
      <c r="D21" s="49">
        <v>1668</v>
      </c>
      <c r="E21" s="84">
        <v>3000</v>
      </c>
      <c r="F21" s="85"/>
      <c r="G21" s="74"/>
    </row>
    <row r="22" spans="1:7" ht="12" customHeight="1" x14ac:dyDescent="0.2">
      <c r="A22" s="23"/>
      <c r="B22" s="63" t="s">
        <v>41</v>
      </c>
      <c r="C22" s="70"/>
      <c r="D22" s="71">
        <v>1000</v>
      </c>
      <c r="E22" s="92" t="s">
        <v>15</v>
      </c>
      <c r="F22" s="93"/>
      <c r="G22" s="78"/>
    </row>
    <row r="23" spans="1:7" ht="11.1" customHeight="1" x14ac:dyDescent="0.2">
      <c r="A23" s="23"/>
      <c r="B23" s="63"/>
      <c r="C23" s="70"/>
      <c r="D23" s="71"/>
      <c r="E23" s="92" t="s">
        <v>13</v>
      </c>
      <c r="F23" s="93"/>
      <c r="G23" s="78"/>
    </row>
    <row r="24" spans="1:7" ht="12" customHeight="1" x14ac:dyDescent="0.2">
      <c r="A24" s="23"/>
      <c r="B24" s="63"/>
      <c r="C24" s="70"/>
      <c r="D24" s="67">
        <v>1435</v>
      </c>
      <c r="E24" s="82">
        <v>1500</v>
      </c>
      <c r="F24" s="83">
        <v>25000</v>
      </c>
      <c r="G24" s="73" t="s">
        <v>60</v>
      </c>
    </row>
    <row r="25" spans="1:7" ht="12" customHeight="1" x14ac:dyDescent="0.2">
      <c r="A25" s="23"/>
      <c r="B25" s="8" t="s">
        <v>52</v>
      </c>
      <c r="C25" s="24"/>
      <c r="D25" s="51">
        <v>1435</v>
      </c>
      <c r="E25" s="90">
        <v>3000</v>
      </c>
      <c r="F25" s="91">
        <v>25000</v>
      </c>
      <c r="G25" s="77" t="s">
        <v>60</v>
      </c>
    </row>
    <row r="26" spans="1:7" ht="12" customHeight="1" x14ac:dyDescent="0.2">
      <c r="A26" s="23"/>
      <c r="B26" s="137" t="s">
        <v>43</v>
      </c>
      <c r="C26" s="167"/>
      <c r="D26" s="139">
        <v>1435</v>
      </c>
      <c r="E26" s="140">
        <v>3000</v>
      </c>
      <c r="F26" s="141">
        <v>25000</v>
      </c>
      <c r="G26" s="142" t="s">
        <v>60</v>
      </c>
    </row>
    <row r="27" spans="1:7" ht="9.9499999999999993" customHeight="1" x14ac:dyDescent="0.2">
      <c r="A27" s="23"/>
      <c r="B27" s="108" t="s">
        <v>22</v>
      </c>
      <c r="C27" s="50"/>
      <c r="D27" s="52" t="s">
        <v>51</v>
      </c>
      <c r="E27" s="94" t="s">
        <v>51</v>
      </c>
      <c r="F27" s="95" t="s">
        <v>51</v>
      </c>
      <c r="G27" s="79" t="s">
        <v>51</v>
      </c>
    </row>
    <row r="28" spans="1:7" ht="12" customHeight="1" x14ac:dyDescent="0.2">
      <c r="A28" s="23"/>
      <c r="B28" s="143" t="s">
        <v>26</v>
      </c>
      <c r="C28" s="138"/>
      <c r="D28" s="139">
        <v>1520</v>
      </c>
      <c r="E28" s="140">
        <v>3000</v>
      </c>
      <c r="F28" s="144"/>
      <c r="G28" s="145"/>
    </row>
    <row r="29" spans="1:7" ht="12" customHeight="1" x14ac:dyDescent="0.2">
      <c r="A29" s="23"/>
      <c r="B29" s="108" t="s">
        <v>27</v>
      </c>
      <c r="C29" s="50"/>
      <c r="D29" s="51">
        <v>1520</v>
      </c>
      <c r="E29" s="90"/>
      <c r="F29" s="91">
        <v>25000</v>
      </c>
      <c r="G29" s="77" t="s">
        <v>60</v>
      </c>
    </row>
    <row r="30" spans="1:7" ht="12" customHeight="1" x14ac:dyDescent="0.2">
      <c r="A30" s="23"/>
      <c r="B30" s="108"/>
      <c r="C30" s="50"/>
      <c r="D30" s="51">
        <v>1435</v>
      </c>
      <c r="E30" s="90"/>
      <c r="F30" s="91"/>
      <c r="G30" s="77"/>
    </row>
    <row r="31" spans="1:7" ht="12" customHeight="1" x14ac:dyDescent="0.2">
      <c r="A31" s="23"/>
      <c r="B31" s="143" t="s">
        <v>44</v>
      </c>
      <c r="C31" s="138"/>
      <c r="D31" s="139">
        <v>1435</v>
      </c>
      <c r="E31" s="140"/>
      <c r="F31" s="144">
        <v>25000</v>
      </c>
      <c r="G31" s="145" t="s">
        <v>60</v>
      </c>
    </row>
    <row r="32" spans="1:7" ht="9.9499999999999993" customHeight="1" x14ac:dyDescent="0.2">
      <c r="A32" s="23"/>
      <c r="B32" s="108" t="s">
        <v>25</v>
      </c>
      <c r="C32" s="50"/>
      <c r="D32" s="51">
        <v>1435</v>
      </c>
      <c r="E32" s="90"/>
      <c r="F32" s="91">
        <v>25000</v>
      </c>
      <c r="G32" s="77" t="s">
        <v>60</v>
      </c>
    </row>
    <row r="33" spans="1:7" ht="12" customHeight="1" x14ac:dyDescent="0.2">
      <c r="A33" s="23"/>
      <c r="B33" s="143" t="s">
        <v>28</v>
      </c>
      <c r="C33" s="138"/>
      <c r="D33" s="146" t="s">
        <v>51</v>
      </c>
      <c r="E33" s="147" t="s">
        <v>51</v>
      </c>
      <c r="F33" s="148" t="s">
        <v>51</v>
      </c>
      <c r="G33" s="149" t="s">
        <v>51</v>
      </c>
    </row>
    <row r="34" spans="1:7" ht="12" customHeight="1" x14ac:dyDescent="0.2">
      <c r="A34" s="23"/>
      <c r="B34" s="108" t="s">
        <v>36</v>
      </c>
      <c r="C34" s="50"/>
      <c r="D34" s="51">
        <v>1435</v>
      </c>
      <c r="E34" s="90">
        <v>1500</v>
      </c>
      <c r="F34" s="91"/>
      <c r="G34" s="77"/>
    </row>
    <row r="35" spans="1:7" ht="12" customHeight="1" x14ac:dyDescent="0.2">
      <c r="A35" s="6"/>
      <c r="B35" s="143" t="s">
        <v>45</v>
      </c>
      <c r="C35" s="138"/>
      <c r="D35" s="139">
        <v>1435</v>
      </c>
      <c r="E35" s="140"/>
      <c r="F35" s="144">
        <v>15000</v>
      </c>
      <c r="G35" s="145" t="s">
        <v>59</v>
      </c>
    </row>
    <row r="36" spans="1:7" ht="12" customHeight="1" x14ac:dyDescent="0.2">
      <c r="A36" s="6"/>
      <c r="B36" s="108" t="s">
        <v>29</v>
      </c>
      <c r="C36" s="50"/>
      <c r="D36" s="51">
        <v>1435</v>
      </c>
      <c r="E36" s="90">
        <v>3000</v>
      </c>
      <c r="F36" s="91"/>
      <c r="G36" s="77"/>
    </row>
    <row r="37" spans="1:7" ht="12" customHeight="1" x14ac:dyDescent="0.2">
      <c r="A37" s="6"/>
      <c r="B37" s="150" t="s">
        <v>46</v>
      </c>
      <c r="C37" s="151"/>
      <c r="D37" s="152">
        <v>1000</v>
      </c>
      <c r="E37" s="153"/>
      <c r="F37" s="154"/>
      <c r="G37" s="155"/>
    </row>
    <row r="38" spans="1:7" ht="12" customHeight="1" x14ac:dyDescent="0.2">
      <c r="A38" s="6"/>
      <c r="B38" s="107"/>
      <c r="C38" s="48"/>
      <c r="D38" s="49">
        <v>1668</v>
      </c>
      <c r="E38" s="84"/>
      <c r="F38" s="85">
        <v>25000</v>
      </c>
      <c r="G38" s="74" t="s">
        <v>60</v>
      </c>
    </row>
    <row r="39" spans="1:7" ht="12" customHeight="1" x14ac:dyDescent="0.2">
      <c r="A39" s="6"/>
      <c r="B39" s="156" t="s">
        <v>30</v>
      </c>
      <c r="C39" s="157"/>
      <c r="D39" s="158">
        <v>1435</v>
      </c>
      <c r="E39" s="159"/>
      <c r="F39" s="141">
        <v>25000</v>
      </c>
      <c r="G39" s="142" t="s">
        <v>60</v>
      </c>
    </row>
    <row r="40" spans="1:7" ht="12" customHeight="1" x14ac:dyDescent="0.2">
      <c r="A40" s="6"/>
      <c r="B40" s="108" t="s">
        <v>32</v>
      </c>
      <c r="C40" s="50"/>
      <c r="D40" s="51">
        <v>1435</v>
      </c>
      <c r="E40" s="90">
        <v>3000</v>
      </c>
      <c r="F40" s="91"/>
      <c r="G40" s="77"/>
    </row>
    <row r="41" spans="1:7" ht="12" customHeight="1" x14ac:dyDescent="0.2">
      <c r="A41" s="6"/>
      <c r="B41" s="143" t="s">
        <v>31</v>
      </c>
      <c r="C41" s="138"/>
      <c r="D41" s="139">
        <v>1435</v>
      </c>
      <c r="E41" s="140">
        <v>3000</v>
      </c>
      <c r="F41" s="144">
        <v>25000</v>
      </c>
      <c r="G41" s="145" t="s">
        <v>60</v>
      </c>
    </row>
    <row r="42" spans="1:7" ht="12" customHeight="1" x14ac:dyDescent="0.2">
      <c r="A42" s="6"/>
      <c r="B42" s="108" t="s">
        <v>47</v>
      </c>
      <c r="C42" s="50"/>
      <c r="D42" s="51">
        <v>1524</v>
      </c>
      <c r="E42" s="90"/>
      <c r="F42" s="91">
        <v>25000</v>
      </c>
      <c r="G42" s="77" t="s">
        <v>60</v>
      </c>
    </row>
    <row r="43" spans="1:7" ht="12" customHeight="1" x14ac:dyDescent="0.2">
      <c r="A43" s="6"/>
      <c r="B43" s="143" t="s">
        <v>48</v>
      </c>
      <c r="C43" s="138"/>
      <c r="D43" s="139">
        <v>1435</v>
      </c>
      <c r="E43" s="140"/>
      <c r="F43" s="144">
        <v>15000</v>
      </c>
      <c r="G43" s="145" t="s">
        <v>59</v>
      </c>
    </row>
    <row r="44" spans="1:7" ht="22.5" customHeight="1" x14ac:dyDescent="0.2">
      <c r="B44" s="566" t="s">
        <v>72</v>
      </c>
      <c r="C44" s="621"/>
      <c r="D44" s="621"/>
      <c r="E44" s="621"/>
      <c r="F44" s="621"/>
      <c r="G44" s="621"/>
    </row>
    <row r="45" spans="1:7" ht="15.75" customHeight="1" x14ac:dyDescent="0.2">
      <c r="B45" s="615" t="s">
        <v>124</v>
      </c>
      <c r="C45" s="615"/>
      <c r="D45" s="615"/>
      <c r="E45" s="615"/>
      <c r="F45" s="615"/>
      <c r="G45" s="322"/>
    </row>
    <row r="46" spans="1:7" ht="24.95" customHeight="1" x14ac:dyDescent="0.2">
      <c r="B46" s="612" t="s">
        <v>71</v>
      </c>
      <c r="C46" s="612"/>
      <c r="D46" s="612"/>
      <c r="E46" s="612"/>
      <c r="F46" s="612"/>
      <c r="G46" s="612"/>
    </row>
    <row r="47" spans="1:7" ht="24.95" customHeight="1" x14ac:dyDescent="0.2">
      <c r="B47" s="322"/>
      <c r="C47" s="322"/>
      <c r="D47" s="322"/>
      <c r="E47" s="322"/>
      <c r="F47" s="322"/>
      <c r="G47" s="322"/>
    </row>
    <row r="48" spans="1:7" ht="12.75" customHeight="1" x14ac:dyDescent="0.2"/>
  </sheetData>
  <mergeCells count="7">
    <mergeCell ref="B46:G46"/>
    <mergeCell ref="B2:G2"/>
    <mergeCell ref="B3:G3"/>
    <mergeCell ref="B45:F45"/>
    <mergeCell ref="F6:G6"/>
    <mergeCell ref="E5:G5"/>
    <mergeCell ref="B44:G44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8"/>
  <dimension ref="A1:J49"/>
  <sheetViews>
    <sheetView topLeftCell="B1" workbookViewId="0">
      <selection activeCell="L44" sqref="L44"/>
    </sheetView>
  </sheetViews>
  <sheetFormatPr defaultRowHeight="12.75" x14ac:dyDescent="0.2"/>
  <cols>
    <col min="1" max="1" width="3.85546875" customWidth="1"/>
    <col min="2" max="2" width="4.85546875" customWidth="1"/>
    <col min="3" max="8" width="8.7109375" customWidth="1"/>
    <col min="9" max="9" width="4.85546875" customWidth="1"/>
    <col min="10" max="10" width="9.140625" style="322"/>
  </cols>
  <sheetData>
    <row r="1" spans="1:10" ht="14.25" customHeight="1" x14ac:dyDescent="0.2">
      <c r="A1" s="1"/>
      <c r="B1" s="567"/>
      <c r="C1" s="567"/>
      <c r="D1" s="22"/>
      <c r="E1" s="20"/>
      <c r="F1" s="20"/>
      <c r="G1" s="20"/>
      <c r="I1" s="16" t="s">
        <v>82</v>
      </c>
    </row>
    <row r="2" spans="1:10" ht="30" customHeight="1" x14ac:dyDescent="0.2">
      <c r="A2" s="1"/>
      <c r="B2" s="622" t="s">
        <v>121</v>
      </c>
      <c r="C2" s="622"/>
      <c r="D2" s="622"/>
      <c r="E2" s="622"/>
      <c r="F2" s="622"/>
      <c r="G2" s="622"/>
      <c r="H2" s="622"/>
      <c r="I2" s="622"/>
    </row>
    <row r="3" spans="1:10" ht="18" customHeight="1" x14ac:dyDescent="0.2">
      <c r="A3" s="1"/>
      <c r="B3" s="623" t="s">
        <v>169</v>
      </c>
      <c r="C3" s="623"/>
      <c r="D3" s="623"/>
      <c r="E3" s="623"/>
      <c r="F3" s="623"/>
      <c r="G3" s="623"/>
      <c r="H3" s="623"/>
      <c r="I3" s="623"/>
    </row>
    <row r="4" spans="1:10" ht="33.75" customHeight="1" x14ac:dyDescent="0.2">
      <c r="B4" s="29"/>
      <c r="C4" s="258" t="s">
        <v>54</v>
      </c>
      <c r="D4" s="260" t="s">
        <v>55</v>
      </c>
      <c r="E4" s="260" t="s">
        <v>56</v>
      </c>
      <c r="F4" s="260" t="s">
        <v>61</v>
      </c>
      <c r="G4" s="260" t="s">
        <v>57</v>
      </c>
      <c r="H4" s="257" t="s">
        <v>58</v>
      </c>
      <c r="I4" s="256"/>
    </row>
    <row r="5" spans="1:10" s="213" customFormat="1" ht="12.75" customHeight="1" x14ac:dyDescent="0.2">
      <c r="A5" s="232"/>
      <c r="B5" s="255" t="s">
        <v>95</v>
      </c>
      <c r="C5" s="259">
        <f>SUM(C6:C32)</f>
        <v>34</v>
      </c>
      <c r="D5" s="259">
        <f t="shared" ref="D5:H5" si="0">SUM(D6:D32)</f>
        <v>30</v>
      </c>
      <c r="E5" s="259">
        <f t="shared" si="0"/>
        <v>72</v>
      </c>
      <c r="F5" s="259">
        <f t="shared" si="0"/>
        <v>37</v>
      </c>
      <c r="G5" s="259">
        <f t="shared" si="0"/>
        <v>87</v>
      </c>
      <c r="H5" s="259">
        <f t="shared" si="0"/>
        <v>30</v>
      </c>
      <c r="I5" s="212" t="s">
        <v>95</v>
      </c>
      <c r="J5" s="322"/>
    </row>
    <row r="6" spans="1:10" ht="12.75" customHeight="1" x14ac:dyDescent="0.2">
      <c r="B6" s="302" t="s">
        <v>38</v>
      </c>
      <c r="C6" s="123">
        <v>1</v>
      </c>
      <c r="D6" s="124">
        <v>1</v>
      </c>
      <c r="E6" s="124"/>
      <c r="F6" s="124"/>
      <c r="G6" s="124">
        <v>3</v>
      </c>
      <c r="H6" s="122"/>
      <c r="I6" s="295" t="s">
        <v>38</v>
      </c>
    </row>
    <row r="7" spans="1:10" ht="12.75" customHeight="1" x14ac:dyDescent="0.2">
      <c r="A7" s="6"/>
      <c r="B7" s="298" t="s">
        <v>21</v>
      </c>
      <c r="C7" s="160"/>
      <c r="D7" s="161">
        <v>1</v>
      </c>
      <c r="E7" s="161">
        <v>2</v>
      </c>
      <c r="F7" s="161"/>
      <c r="G7" s="161"/>
      <c r="H7" s="183"/>
      <c r="I7" s="203" t="s">
        <v>21</v>
      </c>
    </row>
    <row r="8" spans="1:10" ht="12.75" customHeight="1" x14ac:dyDescent="0.2">
      <c r="A8" s="6"/>
      <c r="B8" s="297" t="s">
        <v>23</v>
      </c>
      <c r="C8" s="125">
        <v>1</v>
      </c>
      <c r="D8" s="126"/>
      <c r="E8" s="126"/>
      <c r="F8" s="126"/>
      <c r="G8" s="126">
        <v>2</v>
      </c>
      <c r="H8" s="184">
        <v>1</v>
      </c>
      <c r="I8" s="202" t="s">
        <v>23</v>
      </c>
    </row>
    <row r="9" spans="1:10" ht="12.75" customHeight="1" x14ac:dyDescent="0.2">
      <c r="A9" s="6"/>
      <c r="B9" s="298" t="s">
        <v>34</v>
      </c>
      <c r="C9" s="160">
        <v>1</v>
      </c>
      <c r="D9" s="161"/>
      <c r="E9" s="161">
        <v>2</v>
      </c>
      <c r="F9" s="161"/>
      <c r="G9" s="161">
        <v>2</v>
      </c>
      <c r="H9" s="183">
        <v>3</v>
      </c>
      <c r="I9" s="203" t="s">
        <v>34</v>
      </c>
    </row>
    <row r="10" spans="1:10" ht="12.75" customHeight="1" x14ac:dyDescent="0.2">
      <c r="A10" s="6"/>
      <c r="B10" s="297" t="s">
        <v>39</v>
      </c>
      <c r="C10" s="125">
        <v>5</v>
      </c>
      <c r="D10" s="126">
        <v>2</v>
      </c>
      <c r="E10" s="126">
        <v>9</v>
      </c>
      <c r="F10" s="126">
        <v>2</v>
      </c>
      <c r="G10" s="126">
        <v>4</v>
      </c>
      <c r="H10" s="184">
        <v>1</v>
      </c>
      <c r="I10" s="202" t="s">
        <v>39</v>
      </c>
    </row>
    <row r="11" spans="1:10" ht="12.75" customHeight="1" x14ac:dyDescent="0.2">
      <c r="A11" s="6"/>
      <c r="B11" s="298" t="s">
        <v>24</v>
      </c>
      <c r="C11" s="160"/>
      <c r="D11" s="161"/>
      <c r="E11" s="161">
        <v>1</v>
      </c>
      <c r="F11" s="161"/>
      <c r="G11" s="161"/>
      <c r="H11" s="183"/>
      <c r="I11" s="203" t="s">
        <v>24</v>
      </c>
    </row>
    <row r="12" spans="1:10" ht="12.75" customHeight="1" x14ac:dyDescent="0.2">
      <c r="A12" s="6"/>
      <c r="B12" s="297" t="s">
        <v>42</v>
      </c>
      <c r="C12" s="125">
        <v>1</v>
      </c>
      <c r="D12" s="126"/>
      <c r="E12" s="126">
        <v>2</v>
      </c>
      <c r="F12" s="126">
        <v>1</v>
      </c>
      <c r="G12" s="126">
        <v>1</v>
      </c>
      <c r="H12" s="184"/>
      <c r="I12" s="202" t="s">
        <v>42</v>
      </c>
    </row>
    <row r="13" spans="1:10" ht="12.75" customHeight="1" x14ac:dyDescent="0.2">
      <c r="A13" s="6"/>
      <c r="B13" s="298" t="s">
        <v>35</v>
      </c>
      <c r="C13" s="160">
        <v>1</v>
      </c>
      <c r="D13" s="161">
        <v>3</v>
      </c>
      <c r="E13" s="161">
        <v>6</v>
      </c>
      <c r="F13" s="161">
        <v>3</v>
      </c>
      <c r="G13" s="161">
        <v>10</v>
      </c>
      <c r="H13" s="183">
        <v>11</v>
      </c>
      <c r="I13" s="203" t="s">
        <v>35</v>
      </c>
    </row>
    <row r="14" spans="1:10" ht="12.75" customHeight="1" x14ac:dyDescent="0.2">
      <c r="A14" s="6"/>
      <c r="B14" s="297" t="s">
        <v>40</v>
      </c>
      <c r="C14" s="125">
        <v>7</v>
      </c>
      <c r="D14" s="126">
        <v>7</v>
      </c>
      <c r="E14" s="126">
        <v>6</v>
      </c>
      <c r="F14" s="126">
        <v>8</v>
      </c>
      <c r="G14" s="126">
        <v>6</v>
      </c>
      <c r="H14" s="184"/>
      <c r="I14" s="202" t="s">
        <v>40</v>
      </c>
    </row>
    <row r="15" spans="1:10" ht="12.75" customHeight="1" x14ac:dyDescent="0.2">
      <c r="A15" s="6"/>
      <c r="B15" s="298" t="s">
        <v>41</v>
      </c>
      <c r="C15" s="160">
        <v>3</v>
      </c>
      <c r="D15" s="161">
        <v>5</v>
      </c>
      <c r="E15" s="161">
        <v>8</v>
      </c>
      <c r="F15" s="161">
        <v>6</v>
      </c>
      <c r="G15" s="161">
        <v>19</v>
      </c>
      <c r="H15" s="183">
        <v>1</v>
      </c>
      <c r="I15" s="203" t="s">
        <v>41</v>
      </c>
    </row>
    <row r="16" spans="1:10" ht="12.75" customHeight="1" x14ac:dyDescent="0.2">
      <c r="A16" s="6"/>
      <c r="B16" s="297" t="s">
        <v>52</v>
      </c>
      <c r="C16" s="125"/>
      <c r="D16" s="126"/>
      <c r="E16" s="126">
        <v>4</v>
      </c>
      <c r="F16" s="126"/>
      <c r="G16" s="126">
        <v>2</v>
      </c>
      <c r="H16" s="184"/>
      <c r="I16" s="202" t="s">
        <v>52</v>
      </c>
    </row>
    <row r="17" spans="1:9" ht="12.75" customHeight="1" x14ac:dyDescent="0.2">
      <c r="A17" s="6"/>
      <c r="B17" s="298" t="s">
        <v>43</v>
      </c>
      <c r="C17" s="160">
        <v>5</v>
      </c>
      <c r="D17" s="161">
        <v>5</v>
      </c>
      <c r="E17" s="161">
        <v>12</v>
      </c>
      <c r="F17" s="161">
        <v>3</v>
      </c>
      <c r="G17" s="161">
        <v>9</v>
      </c>
      <c r="H17" s="183"/>
      <c r="I17" s="203" t="s">
        <v>43</v>
      </c>
    </row>
    <row r="18" spans="1:9" ht="12.75" customHeight="1" x14ac:dyDescent="0.2">
      <c r="A18" s="6"/>
      <c r="B18" s="297" t="s">
        <v>22</v>
      </c>
      <c r="C18" s="125"/>
      <c r="D18" s="126">
        <v>1</v>
      </c>
      <c r="E18" s="126">
        <v>1</v>
      </c>
      <c r="F18" s="126"/>
      <c r="G18" s="126"/>
      <c r="H18" s="184"/>
      <c r="I18" s="202" t="s">
        <v>22</v>
      </c>
    </row>
    <row r="19" spans="1:9" ht="12.75" customHeight="1" x14ac:dyDescent="0.2">
      <c r="A19" s="6"/>
      <c r="B19" s="298" t="s">
        <v>26</v>
      </c>
      <c r="C19" s="160"/>
      <c r="D19" s="161">
        <v>1</v>
      </c>
      <c r="E19" s="161"/>
      <c r="F19" s="161"/>
      <c r="G19" s="161"/>
      <c r="H19" s="183"/>
      <c r="I19" s="203" t="s">
        <v>26</v>
      </c>
    </row>
    <row r="20" spans="1:9" ht="12.75" customHeight="1" x14ac:dyDescent="0.2">
      <c r="A20" s="6"/>
      <c r="B20" s="297" t="s">
        <v>27</v>
      </c>
      <c r="C20" s="125"/>
      <c r="D20" s="126"/>
      <c r="E20" s="126">
        <v>2</v>
      </c>
      <c r="F20" s="126"/>
      <c r="G20" s="126">
        <v>1</v>
      </c>
      <c r="H20" s="184"/>
      <c r="I20" s="202" t="s">
        <v>27</v>
      </c>
    </row>
    <row r="21" spans="1:9" ht="12.75" customHeight="1" x14ac:dyDescent="0.2">
      <c r="A21" s="6"/>
      <c r="B21" s="298" t="s">
        <v>44</v>
      </c>
      <c r="C21" s="160"/>
      <c r="D21" s="161"/>
      <c r="E21" s="161">
        <v>1</v>
      </c>
      <c r="F21" s="161"/>
      <c r="G21" s="161"/>
      <c r="H21" s="183"/>
      <c r="I21" s="203" t="s">
        <v>44</v>
      </c>
    </row>
    <row r="22" spans="1:9" ht="12.75" customHeight="1" x14ac:dyDescent="0.2">
      <c r="A22" s="6"/>
      <c r="B22" s="297" t="s">
        <v>25</v>
      </c>
      <c r="C22" s="125">
        <v>1</v>
      </c>
      <c r="D22" s="126"/>
      <c r="E22" s="126"/>
      <c r="F22" s="126"/>
      <c r="G22" s="126">
        <v>1</v>
      </c>
      <c r="H22" s="184"/>
      <c r="I22" s="202" t="s">
        <v>25</v>
      </c>
    </row>
    <row r="23" spans="1:9" ht="12.75" customHeight="1" x14ac:dyDescent="0.2">
      <c r="A23" s="6"/>
      <c r="B23" s="298" t="s">
        <v>28</v>
      </c>
      <c r="C23" s="160"/>
      <c r="D23" s="161">
        <v>1</v>
      </c>
      <c r="E23" s="161"/>
      <c r="F23" s="161"/>
      <c r="G23" s="161"/>
      <c r="H23" s="183"/>
      <c r="I23" s="203" t="s">
        <v>28</v>
      </c>
    </row>
    <row r="24" spans="1:9" ht="12.75" customHeight="1" x14ac:dyDescent="0.2">
      <c r="A24" s="6"/>
      <c r="B24" s="297" t="s">
        <v>36</v>
      </c>
      <c r="C24" s="125">
        <v>1</v>
      </c>
      <c r="D24" s="126">
        <v>1</v>
      </c>
      <c r="E24" s="126">
        <v>1</v>
      </c>
      <c r="F24" s="126"/>
      <c r="G24" s="126">
        <v>1</v>
      </c>
      <c r="H24" s="184">
        <v>1</v>
      </c>
      <c r="I24" s="202" t="s">
        <v>36</v>
      </c>
    </row>
    <row r="25" spans="1:9" ht="12.75" customHeight="1" x14ac:dyDescent="0.2">
      <c r="A25" s="6"/>
      <c r="B25" s="298" t="s">
        <v>45</v>
      </c>
      <c r="C25" s="160">
        <v>1</v>
      </c>
      <c r="D25" s="161"/>
      <c r="E25" s="161">
        <v>1</v>
      </c>
      <c r="F25" s="161">
        <v>2</v>
      </c>
      <c r="G25" s="161">
        <v>1</v>
      </c>
      <c r="H25" s="183">
        <v>1</v>
      </c>
      <c r="I25" s="203" t="s">
        <v>45</v>
      </c>
    </row>
    <row r="26" spans="1:9" ht="12.75" customHeight="1" x14ac:dyDescent="0.2">
      <c r="A26" s="6"/>
      <c r="B26" s="297" t="s">
        <v>29</v>
      </c>
      <c r="C26" s="125">
        <v>1</v>
      </c>
      <c r="D26" s="126">
        <v>1</v>
      </c>
      <c r="E26" s="126">
        <v>5</v>
      </c>
      <c r="F26" s="126">
        <v>1</v>
      </c>
      <c r="G26" s="126">
        <v>5</v>
      </c>
      <c r="H26" s="184"/>
      <c r="I26" s="8" t="s">
        <v>29</v>
      </c>
    </row>
    <row r="27" spans="1:9" ht="12.75" customHeight="1" x14ac:dyDescent="0.2">
      <c r="A27" s="6"/>
      <c r="B27" s="298" t="s">
        <v>46</v>
      </c>
      <c r="C27" s="160">
        <v>2</v>
      </c>
      <c r="D27" s="161">
        <v>1</v>
      </c>
      <c r="E27" s="161">
        <v>2</v>
      </c>
      <c r="F27" s="161">
        <v>1</v>
      </c>
      <c r="G27" s="161">
        <v>4</v>
      </c>
      <c r="H27" s="183">
        <v>3</v>
      </c>
      <c r="I27" s="130" t="s">
        <v>46</v>
      </c>
    </row>
    <row r="28" spans="1:9" ht="12.75" customHeight="1" x14ac:dyDescent="0.2">
      <c r="A28" s="6"/>
      <c r="B28" s="297" t="s">
        <v>30</v>
      </c>
      <c r="C28" s="125">
        <v>1</v>
      </c>
      <c r="D28" s="126"/>
      <c r="E28" s="126">
        <v>3</v>
      </c>
      <c r="F28" s="126">
        <v>3</v>
      </c>
      <c r="G28" s="126">
        <v>1</v>
      </c>
      <c r="H28" s="184"/>
      <c r="I28" s="8" t="s">
        <v>30</v>
      </c>
    </row>
    <row r="29" spans="1:9" ht="12.75" customHeight="1" x14ac:dyDescent="0.2">
      <c r="A29" s="6"/>
      <c r="B29" s="298" t="s">
        <v>32</v>
      </c>
      <c r="C29" s="160"/>
      <c r="D29" s="161"/>
      <c r="E29" s="161"/>
      <c r="F29" s="161">
        <v>1</v>
      </c>
      <c r="G29" s="161"/>
      <c r="H29" s="183"/>
      <c r="I29" s="130" t="s">
        <v>32</v>
      </c>
    </row>
    <row r="30" spans="1:9" ht="12.75" customHeight="1" x14ac:dyDescent="0.2">
      <c r="A30" s="6"/>
      <c r="B30" s="297" t="s">
        <v>31</v>
      </c>
      <c r="C30" s="125"/>
      <c r="D30" s="126"/>
      <c r="E30" s="126">
        <v>1</v>
      </c>
      <c r="F30" s="126">
        <v>1</v>
      </c>
      <c r="G30" s="126"/>
      <c r="H30" s="184"/>
      <c r="I30" s="8" t="s">
        <v>31</v>
      </c>
    </row>
    <row r="31" spans="1:9" ht="12.75" customHeight="1" x14ac:dyDescent="0.2">
      <c r="A31" s="6"/>
      <c r="B31" s="298" t="s">
        <v>47</v>
      </c>
      <c r="C31" s="160">
        <v>1</v>
      </c>
      <c r="D31" s="161"/>
      <c r="E31" s="161"/>
      <c r="F31" s="161">
        <v>2</v>
      </c>
      <c r="G31" s="161">
        <v>7</v>
      </c>
      <c r="H31" s="183">
        <v>5</v>
      </c>
      <c r="I31" s="130" t="s">
        <v>47</v>
      </c>
    </row>
    <row r="32" spans="1:9" ht="12.75" customHeight="1" x14ac:dyDescent="0.2">
      <c r="A32" s="6"/>
      <c r="B32" s="299" t="s">
        <v>48</v>
      </c>
      <c r="C32" s="289">
        <v>1</v>
      </c>
      <c r="D32" s="290"/>
      <c r="E32" s="290">
        <v>3</v>
      </c>
      <c r="F32" s="290">
        <v>3</v>
      </c>
      <c r="G32" s="290">
        <v>8</v>
      </c>
      <c r="H32" s="303">
        <v>3</v>
      </c>
      <c r="I32" s="10" t="s">
        <v>48</v>
      </c>
    </row>
    <row r="33" spans="1:10" ht="12.75" customHeight="1" x14ac:dyDescent="0.2">
      <c r="A33" s="6"/>
      <c r="B33" s="298" t="s">
        <v>19</v>
      </c>
      <c r="C33" s="160"/>
      <c r="D33" s="161">
        <v>1</v>
      </c>
      <c r="E33" s="161"/>
      <c r="F33" s="161"/>
      <c r="G33" s="161">
        <v>2</v>
      </c>
      <c r="H33" s="183"/>
      <c r="I33" s="130" t="s">
        <v>19</v>
      </c>
      <c r="J33"/>
    </row>
    <row r="34" spans="1:10" ht="12.75" customHeight="1" x14ac:dyDescent="0.2">
      <c r="A34" s="6"/>
      <c r="B34" s="297" t="s">
        <v>49</v>
      </c>
      <c r="C34" s="125">
        <v>1</v>
      </c>
      <c r="D34" s="126">
        <v>1</v>
      </c>
      <c r="E34" s="126">
        <v>5</v>
      </c>
      <c r="F34" s="126">
        <v>4</v>
      </c>
      <c r="G34" s="126">
        <v>10</v>
      </c>
      <c r="H34" s="184">
        <v>7</v>
      </c>
      <c r="I34" s="8" t="s">
        <v>49</v>
      </c>
    </row>
    <row r="35" spans="1:10" ht="12.75" customHeight="1" x14ac:dyDescent="0.2">
      <c r="A35" s="6"/>
      <c r="B35" s="301" t="s">
        <v>20</v>
      </c>
      <c r="C35" s="162">
        <v>2</v>
      </c>
      <c r="D35" s="163">
        <v>1</v>
      </c>
      <c r="E35" s="163"/>
      <c r="F35" s="163"/>
      <c r="G35" s="163"/>
      <c r="H35" s="164">
        <v>2</v>
      </c>
      <c r="I35" s="135" t="s">
        <v>20</v>
      </c>
    </row>
    <row r="36" spans="1:10" ht="12.75" customHeight="1" x14ac:dyDescent="0.2">
      <c r="A36" s="6"/>
      <c r="B36" s="130" t="s">
        <v>140</v>
      </c>
      <c r="C36" s="380"/>
      <c r="D36" s="381"/>
      <c r="E36" s="381">
        <v>1</v>
      </c>
      <c r="F36" s="381"/>
      <c r="G36" s="381">
        <v>2</v>
      </c>
      <c r="H36" s="382"/>
      <c r="I36" s="130" t="s">
        <v>140</v>
      </c>
    </row>
    <row r="37" spans="1:10" ht="12.75" customHeight="1" x14ac:dyDescent="0.2">
      <c r="A37" s="6"/>
      <c r="B37" s="298" t="s">
        <v>87</v>
      </c>
      <c r="C37" s="160"/>
      <c r="D37" s="161"/>
      <c r="E37" s="161">
        <v>1</v>
      </c>
      <c r="F37" s="161">
        <v>1</v>
      </c>
      <c r="G37" s="161"/>
      <c r="H37" s="183"/>
      <c r="I37" s="130" t="s">
        <v>87</v>
      </c>
    </row>
    <row r="38" spans="1:10" ht="12.75" customHeight="1" x14ac:dyDescent="0.2">
      <c r="A38" s="6"/>
      <c r="B38" s="300" t="s">
        <v>141</v>
      </c>
      <c r="C38" s="125"/>
      <c r="D38" s="126"/>
      <c r="E38" s="126">
        <v>1</v>
      </c>
      <c r="F38" s="126"/>
      <c r="G38" s="126"/>
      <c r="H38" s="184"/>
      <c r="I38" s="230" t="s">
        <v>141</v>
      </c>
    </row>
    <row r="39" spans="1:10" ht="12.75" customHeight="1" x14ac:dyDescent="0.2">
      <c r="A39" s="6"/>
      <c r="B39" s="298" t="s">
        <v>0</v>
      </c>
      <c r="C39" s="160"/>
      <c r="D39" s="161"/>
      <c r="E39" s="161">
        <v>1</v>
      </c>
      <c r="F39" s="161"/>
      <c r="G39" s="161"/>
      <c r="H39" s="183"/>
      <c r="I39" s="130" t="s">
        <v>0</v>
      </c>
    </row>
    <row r="40" spans="1:10" ht="12.75" customHeight="1" x14ac:dyDescent="0.2">
      <c r="A40" s="6"/>
      <c r="B40" s="297" t="s">
        <v>181</v>
      </c>
      <c r="C40" s="125"/>
      <c r="D40" s="126"/>
      <c r="E40" s="126">
        <v>1</v>
      </c>
      <c r="F40" s="126"/>
      <c r="G40" s="126">
        <v>2</v>
      </c>
      <c r="H40" s="184"/>
      <c r="I40" s="8" t="s">
        <v>181</v>
      </c>
    </row>
    <row r="41" spans="1:10" ht="12.75" customHeight="1" x14ac:dyDescent="0.2">
      <c r="A41" s="6"/>
      <c r="B41" s="298" t="s">
        <v>89</v>
      </c>
      <c r="C41" s="160"/>
      <c r="D41" s="161">
        <v>1</v>
      </c>
      <c r="E41" s="161"/>
      <c r="F41" s="161"/>
      <c r="G41" s="161"/>
      <c r="H41" s="183">
        <v>1</v>
      </c>
      <c r="I41" s="130" t="s">
        <v>89</v>
      </c>
    </row>
    <row r="42" spans="1:10" ht="12.75" customHeight="1" x14ac:dyDescent="0.2">
      <c r="A42" s="384"/>
      <c r="B42" s="297" t="s">
        <v>88</v>
      </c>
      <c r="C42" s="125"/>
      <c r="D42" s="126">
        <v>1</v>
      </c>
      <c r="E42" s="126"/>
      <c r="F42" s="126"/>
      <c r="G42" s="126">
        <v>1</v>
      </c>
      <c r="H42" s="184"/>
      <c r="I42" s="8" t="s">
        <v>88</v>
      </c>
    </row>
    <row r="43" spans="1:10" s="322" customFormat="1" ht="12" customHeight="1" x14ac:dyDescent="0.2">
      <c r="A43" s="384"/>
      <c r="B43" s="301" t="s">
        <v>33</v>
      </c>
      <c r="C43" s="162">
        <v>3</v>
      </c>
      <c r="D43" s="163">
        <v>2</v>
      </c>
      <c r="E43" s="163">
        <v>10</v>
      </c>
      <c r="F43" s="163">
        <v>9</v>
      </c>
      <c r="G43" s="163">
        <v>19</v>
      </c>
      <c r="H43" s="510">
        <v>8</v>
      </c>
      <c r="I43" s="203" t="s">
        <v>33</v>
      </c>
    </row>
    <row r="44" spans="1:10" s="322" customFormat="1" ht="12.75" customHeight="1" x14ac:dyDescent="0.2">
      <c r="A44" s="384"/>
      <c r="B44" s="10" t="s">
        <v>37</v>
      </c>
      <c r="C44" s="125">
        <v>6</v>
      </c>
      <c r="D44" s="126">
        <v>3</v>
      </c>
      <c r="E44" s="126">
        <v>8</v>
      </c>
      <c r="F44" s="126">
        <v>5</v>
      </c>
      <c r="G44" s="126">
        <v>9</v>
      </c>
      <c r="H44" s="184">
        <v>5</v>
      </c>
      <c r="I44" s="378" t="s">
        <v>37</v>
      </c>
    </row>
    <row r="45" spans="1:10" ht="27.75" customHeight="1" x14ac:dyDescent="0.2">
      <c r="A45" s="6"/>
      <c r="B45" s="624" t="s">
        <v>170</v>
      </c>
      <c r="C45" s="566"/>
      <c r="D45" s="566"/>
      <c r="E45" s="566"/>
      <c r="F45" s="566"/>
      <c r="G45" s="566"/>
      <c r="H45" s="383"/>
      <c r="I45" s="322"/>
    </row>
    <row r="46" spans="1:10" ht="37.5" customHeight="1" x14ac:dyDescent="0.2">
      <c r="A46" s="6"/>
      <c r="B46" s="592" t="s">
        <v>125</v>
      </c>
      <c r="C46" s="592"/>
      <c r="D46" s="592"/>
      <c r="E46" s="592"/>
      <c r="F46" s="592"/>
      <c r="G46" s="592"/>
      <c r="H46" s="592"/>
      <c r="I46" s="592"/>
    </row>
    <row r="47" spans="1:10" ht="39" customHeight="1" x14ac:dyDescent="0.2"/>
    <row r="48" spans="1:10" ht="12.75" customHeight="1" x14ac:dyDescent="0.2"/>
    <row r="49" ht="12.75" customHeight="1" x14ac:dyDescent="0.2"/>
  </sheetData>
  <mergeCells count="5">
    <mergeCell ref="B46:I46"/>
    <mergeCell ref="B1:C1"/>
    <mergeCell ref="B2:I2"/>
    <mergeCell ref="B3:I3"/>
    <mergeCell ref="B45:G45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8AC9-3666-4647-BB54-83BFF5448EAD}">
  <dimension ref="A1:K45"/>
  <sheetViews>
    <sheetView workbookViewId="0">
      <selection activeCell="N31" sqref="N31"/>
    </sheetView>
  </sheetViews>
  <sheetFormatPr defaultRowHeight="12.75" x14ac:dyDescent="0.2"/>
  <cols>
    <col min="1" max="1" width="9.140625" style="322"/>
    <col min="2" max="2" width="4.85546875" style="322" customWidth="1"/>
    <col min="3" max="8" width="8.7109375" style="322" customWidth="1"/>
    <col min="9" max="9" width="4.85546875" style="322" customWidth="1"/>
    <col min="10" max="16384" width="9.140625" style="322"/>
  </cols>
  <sheetData>
    <row r="1" spans="1:9" ht="15.75" x14ac:dyDescent="0.2">
      <c r="B1" s="567"/>
      <c r="C1" s="567"/>
      <c r="D1" s="537"/>
      <c r="E1" s="20"/>
      <c r="F1" s="20"/>
      <c r="G1" s="20"/>
      <c r="I1" s="14" t="s">
        <v>83</v>
      </c>
    </row>
    <row r="2" spans="1:9" ht="15.75" x14ac:dyDescent="0.2">
      <c r="B2" s="594" t="s">
        <v>154</v>
      </c>
      <c r="C2" s="594"/>
      <c r="D2" s="594"/>
      <c r="E2" s="594"/>
      <c r="F2" s="594"/>
      <c r="G2" s="594"/>
      <c r="H2" s="594"/>
      <c r="I2" s="594"/>
    </row>
    <row r="3" spans="1:9" x14ac:dyDescent="0.2">
      <c r="B3" s="625" t="s">
        <v>185</v>
      </c>
      <c r="C3" s="625"/>
      <c r="D3" s="625"/>
      <c r="E3" s="625"/>
      <c r="F3" s="625"/>
      <c r="G3" s="625"/>
      <c r="H3" s="625"/>
      <c r="I3" s="625"/>
    </row>
    <row r="4" spans="1:9" ht="45" x14ac:dyDescent="0.2">
      <c r="B4" s="256"/>
      <c r="C4" s="258" t="s">
        <v>155</v>
      </c>
      <c r="D4" s="260" t="s">
        <v>156</v>
      </c>
      <c r="E4" s="260" t="s">
        <v>157</v>
      </c>
      <c r="F4" s="260" t="s">
        <v>158</v>
      </c>
      <c r="G4" s="260" t="s">
        <v>159</v>
      </c>
      <c r="H4" s="257" t="s">
        <v>160</v>
      </c>
      <c r="I4" s="256"/>
    </row>
    <row r="5" spans="1:9" x14ac:dyDescent="0.2">
      <c r="A5" s="232"/>
      <c r="B5" s="541" t="s">
        <v>95</v>
      </c>
      <c r="C5" s="428">
        <v>13</v>
      </c>
      <c r="D5" s="390">
        <v>60</v>
      </c>
      <c r="E5" s="541">
        <v>41</v>
      </c>
      <c r="F5" s="390">
        <v>129</v>
      </c>
      <c r="G5" s="390">
        <v>50</v>
      </c>
      <c r="H5" s="429">
        <v>394</v>
      </c>
      <c r="I5" s="212" t="s">
        <v>95</v>
      </c>
    </row>
    <row r="6" spans="1:9" x14ac:dyDescent="0.2">
      <c r="A6" s="232"/>
      <c r="B6" s="542" t="s">
        <v>38</v>
      </c>
      <c r="C6" s="543">
        <v>1</v>
      </c>
      <c r="D6" s="544">
        <v>1</v>
      </c>
      <c r="E6" s="544"/>
      <c r="F6" s="544">
        <v>1</v>
      </c>
      <c r="G6" s="544"/>
      <c r="H6" s="545"/>
      <c r="I6" s="546" t="s">
        <v>38</v>
      </c>
    </row>
    <row r="7" spans="1:9" x14ac:dyDescent="0.2">
      <c r="B7" s="298" t="s">
        <v>21</v>
      </c>
      <c r="C7" s="160"/>
      <c r="D7" s="412">
        <v>2</v>
      </c>
      <c r="E7" s="412"/>
      <c r="F7" s="412"/>
      <c r="G7" s="412"/>
      <c r="H7" s="183"/>
      <c r="I7" s="203" t="s">
        <v>21</v>
      </c>
    </row>
    <row r="8" spans="1:9" x14ac:dyDescent="0.2">
      <c r="B8" s="363" t="s">
        <v>23</v>
      </c>
      <c r="C8" s="547" t="s">
        <v>51</v>
      </c>
      <c r="D8" s="547" t="s">
        <v>51</v>
      </c>
      <c r="E8" s="547" t="s">
        <v>51</v>
      </c>
      <c r="F8" s="547" t="s">
        <v>51</v>
      </c>
      <c r="G8" s="547" t="s">
        <v>51</v>
      </c>
      <c r="H8" s="548" t="s">
        <v>51</v>
      </c>
      <c r="I8" s="365" t="s">
        <v>23</v>
      </c>
    </row>
    <row r="9" spans="1:9" x14ac:dyDescent="0.2">
      <c r="B9" s="298" t="s">
        <v>34</v>
      </c>
      <c r="C9" s="160"/>
      <c r="D9" s="412">
        <v>1</v>
      </c>
      <c r="E9" s="412">
        <v>5</v>
      </c>
      <c r="F9" s="412">
        <v>21</v>
      </c>
      <c r="G9" s="412">
        <v>8</v>
      </c>
      <c r="H9" s="183">
        <v>83</v>
      </c>
      <c r="I9" s="203" t="s">
        <v>34</v>
      </c>
    </row>
    <row r="10" spans="1:9" x14ac:dyDescent="0.2">
      <c r="B10" s="422" t="s">
        <v>39</v>
      </c>
      <c r="C10" s="423">
        <v>1</v>
      </c>
      <c r="D10" s="23">
        <v>5</v>
      </c>
      <c r="E10" s="23">
        <v>4</v>
      </c>
      <c r="F10" s="23">
        <v>6</v>
      </c>
      <c r="G10" s="23">
        <v>2</v>
      </c>
      <c r="H10" s="549">
        <v>37</v>
      </c>
      <c r="I10" s="365" t="s">
        <v>39</v>
      </c>
    </row>
    <row r="11" spans="1:9" x14ac:dyDescent="0.2">
      <c r="B11" s="298" t="s">
        <v>24</v>
      </c>
      <c r="C11" s="160"/>
      <c r="D11" s="412">
        <v>1</v>
      </c>
      <c r="E11" s="412">
        <v>1</v>
      </c>
      <c r="F11" s="412">
        <v>3</v>
      </c>
      <c r="G11" s="412">
        <v>1</v>
      </c>
      <c r="H11" s="183">
        <v>1</v>
      </c>
      <c r="I11" s="203" t="s">
        <v>24</v>
      </c>
    </row>
    <row r="12" spans="1:9" x14ac:dyDescent="0.2">
      <c r="B12" s="422" t="s">
        <v>42</v>
      </c>
      <c r="C12" s="423"/>
      <c r="D12" s="23">
        <v>1</v>
      </c>
      <c r="E12" s="23">
        <v>2</v>
      </c>
      <c r="F12" s="23">
        <v>4</v>
      </c>
      <c r="G12" s="23">
        <v>1</v>
      </c>
      <c r="H12" s="549">
        <v>10</v>
      </c>
      <c r="I12" s="365" t="s">
        <v>42</v>
      </c>
    </row>
    <row r="13" spans="1:9" x14ac:dyDescent="0.2">
      <c r="B13" s="298" t="s">
        <v>35</v>
      </c>
      <c r="C13" s="160"/>
      <c r="D13" s="412">
        <v>5</v>
      </c>
      <c r="E13" s="412"/>
      <c r="F13" s="412">
        <v>20</v>
      </c>
      <c r="G13" s="412">
        <v>13</v>
      </c>
      <c r="H13" s="183">
        <v>138</v>
      </c>
      <c r="I13" s="203" t="s">
        <v>35</v>
      </c>
    </row>
    <row r="14" spans="1:9" x14ac:dyDescent="0.2">
      <c r="B14" s="422" t="s">
        <v>40</v>
      </c>
      <c r="C14" s="423">
        <v>3</v>
      </c>
      <c r="D14" s="23">
        <v>9</v>
      </c>
      <c r="E14" s="23">
        <v>6</v>
      </c>
      <c r="F14" s="23">
        <v>10</v>
      </c>
      <c r="G14" s="23">
        <v>1</v>
      </c>
      <c r="H14" s="549">
        <v>7</v>
      </c>
      <c r="I14" s="365" t="s">
        <v>40</v>
      </c>
    </row>
    <row r="15" spans="1:9" x14ac:dyDescent="0.2">
      <c r="B15" s="298" t="s">
        <v>41</v>
      </c>
      <c r="C15" s="160">
        <v>2</v>
      </c>
      <c r="D15" s="412">
        <v>3</v>
      </c>
      <c r="E15" s="412">
        <v>2</v>
      </c>
      <c r="F15" s="412">
        <v>11</v>
      </c>
      <c r="G15" s="412">
        <v>6</v>
      </c>
      <c r="H15" s="183">
        <v>14</v>
      </c>
      <c r="I15" s="203" t="s">
        <v>41</v>
      </c>
    </row>
    <row r="16" spans="1:9" x14ac:dyDescent="0.2">
      <c r="B16" s="422" t="s">
        <v>52</v>
      </c>
      <c r="C16" s="423"/>
      <c r="D16" s="23"/>
      <c r="E16" s="23">
        <v>2</v>
      </c>
      <c r="F16" s="23">
        <v>3</v>
      </c>
      <c r="G16" s="23">
        <v>2</v>
      </c>
      <c r="H16" s="549">
        <v>25</v>
      </c>
      <c r="I16" s="365" t="s">
        <v>52</v>
      </c>
    </row>
    <row r="17" spans="2:11" x14ac:dyDescent="0.2">
      <c r="B17" s="298" t="s">
        <v>43</v>
      </c>
      <c r="C17" s="160">
        <v>1</v>
      </c>
      <c r="D17" s="412">
        <v>14</v>
      </c>
      <c r="E17" s="412">
        <v>9</v>
      </c>
      <c r="F17" s="412">
        <v>15</v>
      </c>
      <c r="G17" s="412">
        <v>7</v>
      </c>
      <c r="H17" s="183">
        <v>30</v>
      </c>
      <c r="I17" s="203" t="s">
        <v>43</v>
      </c>
    </row>
    <row r="18" spans="2:11" x14ac:dyDescent="0.2">
      <c r="B18" s="422" t="s">
        <v>22</v>
      </c>
      <c r="C18" s="423"/>
      <c r="D18" s="23"/>
      <c r="E18" s="23"/>
      <c r="F18" s="23">
        <v>3</v>
      </c>
      <c r="G18" s="23"/>
      <c r="H18" s="549">
        <v>1</v>
      </c>
      <c r="I18" s="365" t="s">
        <v>22</v>
      </c>
    </row>
    <row r="19" spans="2:11" x14ac:dyDescent="0.2">
      <c r="B19" s="298" t="s">
        <v>26</v>
      </c>
      <c r="C19" s="160"/>
      <c r="D19" s="412">
        <v>2</v>
      </c>
      <c r="E19" s="412">
        <v>1</v>
      </c>
      <c r="F19" s="412">
        <v>1</v>
      </c>
      <c r="G19" s="412">
        <v>1</v>
      </c>
      <c r="H19" s="183">
        <v>2</v>
      </c>
      <c r="I19" s="203" t="s">
        <v>26</v>
      </c>
      <c r="K19" s="1"/>
    </row>
    <row r="20" spans="2:11" x14ac:dyDescent="0.2">
      <c r="B20" s="422" t="s">
        <v>27</v>
      </c>
      <c r="C20" s="423"/>
      <c r="D20" s="23">
        <v>1</v>
      </c>
      <c r="E20" s="23">
        <v>1</v>
      </c>
      <c r="F20" s="23"/>
      <c r="G20" s="23"/>
      <c r="H20" s="549"/>
      <c r="I20" s="365" t="s">
        <v>27</v>
      </c>
    </row>
    <row r="21" spans="2:11" x14ac:dyDescent="0.2">
      <c r="B21" s="130" t="s">
        <v>44</v>
      </c>
      <c r="C21" s="550" t="s">
        <v>51</v>
      </c>
      <c r="D21" s="550" t="s">
        <v>51</v>
      </c>
      <c r="E21" s="550" t="s">
        <v>51</v>
      </c>
      <c r="F21" s="550" t="s">
        <v>51</v>
      </c>
      <c r="G21" s="550" t="s">
        <v>51</v>
      </c>
      <c r="H21" s="403" t="s">
        <v>51</v>
      </c>
      <c r="I21" s="203" t="s">
        <v>44</v>
      </c>
    </row>
    <row r="22" spans="2:11" x14ac:dyDescent="0.2">
      <c r="B22" s="363" t="s">
        <v>25</v>
      </c>
      <c r="C22" s="547" t="s">
        <v>51</v>
      </c>
      <c r="D22" s="547" t="s">
        <v>51</v>
      </c>
      <c r="E22" s="547" t="s">
        <v>51</v>
      </c>
      <c r="F22" s="547" t="s">
        <v>51</v>
      </c>
      <c r="G22" s="547" t="s">
        <v>51</v>
      </c>
      <c r="H22" s="548" t="s">
        <v>51</v>
      </c>
      <c r="I22" s="365" t="s">
        <v>25</v>
      </c>
    </row>
    <row r="23" spans="2:11" x14ac:dyDescent="0.2">
      <c r="B23" s="130" t="s">
        <v>28</v>
      </c>
      <c r="C23" s="412"/>
      <c r="D23" s="412"/>
      <c r="E23" s="412"/>
      <c r="F23" s="412">
        <v>2</v>
      </c>
      <c r="G23" s="412"/>
      <c r="H23" s="183"/>
      <c r="I23" s="203" t="s">
        <v>28</v>
      </c>
    </row>
    <row r="24" spans="2:11" x14ac:dyDescent="0.2">
      <c r="B24" s="363" t="s">
        <v>36</v>
      </c>
      <c r="C24" s="23">
        <v>2</v>
      </c>
      <c r="D24" s="23">
        <v>2</v>
      </c>
      <c r="E24" s="23">
        <v>2</v>
      </c>
      <c r="F24" s="23"/>
      <c r="G24" s="23">
        <v>1</v>
      </c>
      <c r="H24" s="549">
        <v>1</v>
      </c>
      <c r="I24" s="365" t="s">
        <v>36</v>
      </c>
    </row>
    <row r="25" spans="2:11" x14ac:dyDescent="0.2">
      <c r="B25" s="130" t="s">
        <v>45</v>
      </c>
      <c r="C25" s="550" t="s">
        <v>51</v>
      </c>
      <c r="D25" s="550" t="s">
        <v>51</v>
      </c>
      <c r="E25" s="550" t="s">
        <v>51</v>
      </c>
      <c r="F25" s="550" t="s">
        <v>51</v>
      </c>
      <c r="G25" s="550" t="s">
        <v>51</v>
      </c>
      <c r="H25" s="403" t="s">
        <v>51</v>
      </c>
      <c r="I25" s="203" t="s">
        <v>45</v>
      </c>
    </row>
    <row r="26" spans="2:11" x14ac:dyDescent="0.2">
      <c r="B26" s="363" t="s">
        <v>29</v>
      </c>
      <c r="C26" s="23">
        <v>1</v>
      </c>
      <c r="D26" s="23">
        <v>3</v>
      </c>
      <c r="E26" s="23"/>
      <c r="F26" s="23">
        <v>1</v>
      </c>
      <c r="G26" s="23"/>
      <c r="H26" s="549">
        <v>4</v>
      </c>
      <c r="I26" s="365" t="s">
        <v>29</v>
      </c>
    </row>
    <row r="27" spans="2:11" x14ac:dyDescent="0.2">
      <c r="B27" s="130" t="s">
        <v>46</v>
      </c>
      <c r="C27" s="412"/>
      <c r="D27" s="412">
        <v>3</v>
      </c>
      <c r="E27" s="412">
        <v>2</v>
      </c>
      <c r="F27" s="412">
        <v>3</v>
      </c>
      <c r="G27" s="412">
        <v>1</v>
      </c>
      <c r="H27" s="183">
        <v>12</v>
      </c>
      <c r="I27" s="203" t="s">
        <v>46</v>
      </c>
    </row>
    <row r="28" spans="2:11" x14ac:dyDescent="0.2">
      <c r="B28" s="363" t="s">
        <v>30</v>
      </c>
      <c r="C28" s="23">
        <v>1</v>
      </c>
      <c r="D28" s="23"/>
      <c r="E28" s="23"/>
      <c r="F28" s="23">
        <v>1</v>
      </c>
      <c r="G28" s="23"/>
      <c r="H28" s="549">
        <v>4</v>
      </c>
      <c r="I28" s="365" t="s">
        <v>30</v>
      </c>
    </row>
    <row r="29" spans="2:11" x14ac:dyDescent="0.2">
      <c r="B29" s="130" t="s">
        <v>32</v>
      </c>
      <c r="C29" s="412"/>
      <c r="D29" s="412">
        <v>1</v>
      </c>
      <c r="E29" s="412"/>
      <c r="F29" s="412"/>
      <c r="G29" s="412"/>
      <c r="H29" s="183"/>
      <c r="I29" s="203" t="s">
        <v>32</v>
      </c>
    </row>
    <row r="30" spans="2:11" x14ac:dyDescent="0.2">
      <c r="B30" s="363" t="s">
        <v>31</v>
      </c>
      <c r="C30" s="547" t="s">
        <v>51</v>
      </c>
      <c r="D30" s="547" t="s">
        <v>51</v>
      </c>
      <c r="E30" s="547" t="s">
        <v>51</v>
      </c>
      <c r="F30" s="547" t="s">
        <v>51</v>
      </c>
      <c r="G30" s="547" t="s">
        <v>51</v>
      </c>
      <c r="H30" s="548" t="s">
        <v>51</v>
      </c>
      <c r="I30" s="365" t="s">
        <v>31</v>
      </c>
    </row>
    <row r="31" spans="2:11" x14ac:dyDescent="0.2">
      <c r="B31" s="130" t="s">
        <v>47</v>
      </c>
      <c r="C31" s="412"/>
      <c r="D31" s="412">
        <v>3</v>
      </c>
      <c r="E31" s="412">
        <v>2</v>
      </c>
      <c r="F31" s="412">
        <v>12</v>
      </c>
      <c r="G31" s="412">
        <v>2</v>
      </c>
      <c r="H31" s="183">
        <v>19</v>
      </c>
      <c r="I31" s="203" t="s">
        <v>47</v>
      </c>
    </row>
    <row r="32" spans="2:11" x14ac:dyDescent="0.2">
      <c r="B32" s="417" t="s">
        <v>48</v>
      </c>
      <c r="C32" s="418">
        <v>1</v>
      </c>
      <c r="D32" s="551">
        <v>3</v>
      </c>
      <c r="E32" s="551">
        <v>2</v>
      </c>
      <c r="F32" s="551">
        <v>12</v>
      </c>
      <c r="G32" s="551">
        <v>4</v>
      </c>
      <c r="H32" s="552">
        <v>6</v>
      </c>
      <c r="I32" s="421" t="s">
        <v>48</v>
      </c>
    </row>
    <row r="33" spans="2:10" x14ac:dyDescent="0.2">
      <c r="B33" s="298" t="s">
        <v>19</v>
      </c>
      <c r="C33" s="160"/>
      <c r="D33" s="412"/>
      <c r="E33" s="412"/>
      <c r="F33" s="412">
        <v>3</v>
      </c>
      <c r="G33" s="412">
        <v>1</v>
      </c>
      <c r="H33" s="183">
        <v>24</v>
      </c>
      <c r="I33" s="203" t="s">
        <v>19</v>
      </c>
    </row>
    <row r="34" spans="2:10" x14ac:dyDescent="0.2">
      <c r="B34" s="422" t="s">
        <v>49</v>
      </c>
      <c r="C34" s="423">
        <v>1</v>
      </c>
      <c r="D34" s="23">
        <v>4</v>
      </c>
      <c r="E34" s="23">
        <v>3</v>
      </c>
      <c r="F34" s="23">
        <v>22</v>
      </c>
      <c r="G34" s="23">
        <v>9</v>
      </c>
      <c r="H34" s="549">
        <v>50</v>
      </c>
      <c r="I34" s="363" t="s">
        <v>49</v>
      </c>
    </row>
    <row r="35" spans="2:10" x14ac:dyDescent="0.2">
      <c r="B35" s="301" t="s">
        <v>20</v>
      </c>
      <c r="C35" s="387"/>
      <c r="D35" s="388"/>
      <c r="E35" s="388"/>
      <c r="F35" s="388"/>
      <c r="G35" s="388"/>
      <c r="H35" s="388"/>
      <c r="I35" s="135" t="s">
        <v>20</v>
      </c>
    </row>
    <row r="36" spans="2:10" x14ac:dyDescent="0.2">
      <c r="B36" s="363" t="s">
        <v>140</v>
      </c>
      <c r="C36" s="547" t="s">
        <v>51</v>
      </c>
      <c r="D36" s="547" t="s">
        <v>51</v>
      </c>
      <c r="E36" s="547" t="s">
        <v>51</v>
      </c>
      <c r="F36" s="547" t="s">
        <v>51</v>
      </c>
      <c r="G36" s="547" t="s">
        <v>51</v>
      </c>
      <c r="H36" s="547" t="s">
        <v>51</v>
      </c>
      <c r="I36" s="363" t="s">
        <v>140</v>
      </c>
    </row>
    <row r="37" spans="2:10" x14ac:dyDescent="0.2">
      <c r="B37" s="298" t="s">
        <v>89</v>
      </c>
      <c r="C37" s="160"/>
      <c r="D37" s="412"/>
      <c r="E37" s="412"/>
      <c r="F37" s="553">
        <v>1</v>
      </c>
      <c r="G37" s="412"/>
      <c r="H37" s="554">
        <v>2</v>
      </c>
      <c r="I37" s="130" t="s">
        <v>89</v>
      </c>
    </row>
    <row r="38" spans="2:10" x14ac:dyDescent="0.2">
      <c r="B38" s="422" t="s">
        <v>87</v>
      </c>
      <c r="C38" s="423">
        <v>0</v>
      </c>
      <c r="D38" s="23">
        <v>0</v>
      </c>
      <c r="E38" s="23">
        <v>0</v>
      </c>
      <c r="F38" s="23">
        <v>1</v>
      </c>
      <c r="G38" s="23">
        <v>0</v>
      </c>
      <c r="H38" s="549">
        <v>0</v>
      </c>
      <c r="I38" s="363" t="s">
        <v>87</v>
      </c>
    </row>
    <row r="39" spans="2:10" x14ac:dyDescent="0.2">
      <c r="B39" s="298" t="s">
        <v>141</v>
      </c>
      <c r="C39" s="386" t="s">
        <v>51</v>
      </c>
      <c r="D39" s="550" t="s">
        <v>51</v>
      </c>
      <c r="E39" s="550" t="s">
        <v>51</v>
      </c>
      <c r="F39" s="550" t="s">
        <v>51</v>
      </c>
      <c r="G39" s="550" t="s">
        <v>51</v>
      </c>
      <c r="H39" s="550" t="s">
        <v>51</v>
      </c>
      <c r="I39" s="130" t="s">
        <v>141</v>
      </c>
    </row>
    <row r="40" spans="2:10" x14ac:dyDescent="0.2">
      <c r="B40" s="422" t="s">
        <v>0</v>
      </c>
      <c r="C40" s="555" t="s">
        <v>51</v>
      </c>
      <c r="D40" s="547" t="s">
        <v>51</v>
      </c>
      <c r="E40" s="547" t="s">
        <v>51</v>
      </c>
      <c r="F40" s="547" t="s">
        <v>51</v>
      </c>
      <c r="G40" s="547" t="s">
        <v>51</v>
      </c>
      <c r="H40" s="547" t="s">
        <v>51</v>
      </c>
      <c r="I40" s="363" t="s">
        <v>0</v>
      </c>
    </row>
    <row r="41" spans="2:10" x14ac:dyDescent="0.2">
      <c r="B41" s="298" t="s">
        <v>88</v>
      </c>
      <c r="C41" s="386" t="s">
        <v>51</v>
      </c>
      <c r="D41" s="550" t="s">
        <v>51</v>
      </c>
      <c r="E41" s="550" t="s">
        <v>51</v>
      </c>
      <c r="F41" s="550" t="s">
        <v>51</v>
      </c>
      <c r="G41" s="550" t="s">
        <v>51</v>
      </c>
      <c r="H41" s="550" t="s">
        <v>51</v>
      </c>
      <c r="I41" s="130" t="s">
        <v>88</v>
      </c>
    </row>
    <row r="42" spans="2:10" x14ac:dyDescent="0.2">
      <c r="B42" s="422" t="s">
        <v>33</v>
      </c>
      <c r="C42" s="423">
        <v>4</v>
      </c>
      <c r="D42" s="23">
        <v>8</v>
      </c>
      <c r="E42" s="23">
        <v>4</v>
      </c>
      <c r="F42" s="23">
        <v>9</v>
      </c>
      <c r="G42" s="23">
        <v>4</v>
      </c>
      <c r="H42" s="549">
        <v>10</v>
      </c>
      <c r="I42" s="365" t="s">
        <v>33</v>
      </c>
    </row>
    <row r="43" spans="2:10" x14ac:dyDescent="0.2">
      <c r="B43" s="135" t="s">
        <v>139</v>
      </c>
      <c r="C43" s="626" t="s">
        <v>186</v>
      </c>
      <c r="D43" s="627"/>
      <c r="E43" s="627"/>
      <c r="F43" s="627"/>
      <c r="G43" s="627"/>
      <c r="H43" s="628"/>
      <c r="I43" s="385" t="s">
        <v>139</v>
      </c>
    </row>
    <row r="44" spans="2:10" x14ac:dyDescent="0.2">
      <c r="B44" s="556" t="s">
        <v>37</v>
      </c>
      <c r="C44" s="322">
        <v>2</v>
      </c>
      <c r="D44" s="322">
        <v>10</v>
      </c>
      <c r="E44" s="322">
        <v>8</v>
      </c>
      <c r="F44" s="322">
        <v>19</v>
      </c>
      <c r="G44" s="322">
        <v>6</v>
      </c>
      <c r="H44" s="322">
        <v>6</v>
      </c>
      <c r="I44" s="557" t="s">
        <v>37</v>
      </c>
      <c r="J44" s="131"/>
    </row>
    <row r="45" spans="2:10" ht="15.75" customHeight="1" x14ac:dyDescent="0.2">
      <c r="B45" s="624" t="s">
        <v>187</v>
      </c>
      <c r="C45" s="566"/>
      <c r="D45" s="566"/>
      <c r="E45" s="566"/>
      <c r="F45" s="566"/>
      <c r="G45" s="566"/>
      <c r="H45" s="538"/>
    </row>
  </sheetData>
  <mergeCells count="5">
    <mergeCell ref="B45:G45"/>
    <mergeCell ref="B1:C1"/>
    <mergeCell ref="B2:I2"/>
    <mergeCell ref="B3:I3"/>
    <mergeCell ref="C43:H43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4">
    <pageSetUpPr fitToPage="1"/>
  </sheetPr>
  <dimension ref="A1:AI48"/>
  <sheetViews>
    <sheetView zoomScaleNormal="100" workbookViewId="0">
      <selection activeCell="X49" sqref="X49"/>
    </sheetView>
  </sheetViews>
  <sheetFormatPr defaultColWidth="9.140625" defaultRowHeight="12.75" x14ac:dyDescent="0.2"/>
  <cols>
    <col min="1" max="1" width="2.7109375" customWidth="1"/>
    <col min="2" max="2" width="4" customWidth="1"/>
    <col min="3" max="5" width="6" customWidth="1"/>
    <col min="6" max="10" width="6.7109375" customWidth="1"/>
    <col min="11" max="13" width="6" customWidth="1"/>
    <col min="14" max="15" width="6.7109375" customWidth="1"/>
    <col min="16" max="22" width="7.28515625" customWidth="1"/>
    <col min="23" max="26" width="7.42578125" customWidth="1"/>
    <col min="27" max="27" width="7.42578125" style="213" customWidth="1"/>
    <col min="28" max="28" width="7.42578125" customWidth="1"/>
    <col min="29" max="32" width="7.42578125" style="213" customWidth="1"/>
    <col min="33" max="33" width="7.42578125" style="322" customWidth="1"/>
    <col min="34" max="34" width="4.7109375" customWidth="1"/>
  </cols>
  <sheetData>
    <row r="1" spans="1:35" ht="14.25" customHeight="1" x14ac:dyDescent="0.2">
      <c r="B1" s="567"/>
      <c r="C1" s="567"/>
      <c r="D1" s="22"/>
      <c r="E1" s="20"/>
      <c r="F1" s="20"/>
      <c r="G1" s="20"/>
      <c r="H1" s="20"/>
      <c r="I1" s="20"/>
      <c r="J1" s="20"/>
      <c r="K1" s="20"/>
      <c r="L1" s="20"/>
      <c r="AH1" s="216" t="s">
        <v>84</v>
      </c>
    </row>
    <row r="2" spans="1:35" ht="30" customHeight="1" x14ac:dyDescent="0.2">
      <c r="B2" s="622" t="s">
        <v>122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322"/>
    </row>
    <row r="3" spans="1:35" ht="38.25" customHeight="1" x14ac:dyDescent="0.2">
      <c r="B3" s="606" t="s">
        <v>106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322"/>
    </row>
    <row r="4" spans="1:35" ht="12.75" customHeight="1" x14ac:dyDescent="0.2">
      <c r="B4" s="3"/>
      <c r="C4" s="31"/>
      <c r="D4" s="31"/>
      <c r="E4" s="118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I4" s="322"/>
    </row>
    <row r="5" spans="1:35" ht="15" customHeight="1" x14ac:dyDescent="0.2">
      <c r="B5" s="117"/>
      <c r="C5" s="33">
        <v>1970</v>
      </c>
      <c r="D5" s="34">
        <v>1980</v>
      </c>
      <c r="E5" s="34">
        <v>1990</v>
      </c>
      <c r="F5" s="34">
        <v>1995</v>
      </c>
      <c r="G5" s="34">
        <v>1996</v>
      </c>
      <c r="H5" s="34">
        <v>1997</v>
      </c>
      <c r="I5" s="34">
        <v>1998</v>
      </c>
      <c r="J5" s="34">
        <v>1999</v>
      </c>
      <c r="K5" s="34">
        <v>2000</v>
      </c>
      <c r="L5" s="34">
        <v>2001</v>
      </c>
      <c r="M5" s="34">
        <v>2002</v>
      </c>
      <c r="N5" s="34">
        <v>2003</v>
      </c>
      <c r="O5" s="34">
        <v>2004</v>
      </c>
      <c r="P5" s="34">
        <v>2005</v>
      </c>
      <c r="Q5" s="34">
        <v>2006</v>
      </c>
      <c r="R5" s="34">
        <v>2007</v>
      </c>
      <c r="S5" s="34">
        <v>2008</v>
      </c>
      <c r="T5" s="34">
        <v>2009</v>
      </c>
      <c r="U5" s="34">
        <v>2010</v>
      </c>
      <c r="V5" s="34">
        <v>2011</v>
      </c>
      <c r="W5" s="34">
        <v>2012</v>
      </c>
      <c r="X5" s="34">
        <v>2013</v>
      </c>
      <c r="Y5" s="34">
        <v>2014</v>
      </c>
      <c r="Z5" s="34">
        <v>2015</v>
      </c>
      <c r="AA5" s="34">
        <v>2016</v>
      </c>
      <c r="AB5" s="34">
        <v>2017</v>
      </c>
      <c r="AC5" s="34">
        <v>2018</v>
      </c>
      <c r="AD5" s="34">
        <v>2019</v>
      </c>
      <c r="AE5" s="34">
        <v>2020</v>
      </c>
      <c r="AF5" s="34">
        <v>2021</v>
      </c>
      <c r="AG5" s="283">
        <v>2022</v>
      </c>
      <c r="AH5" s="277"/>
      <c r="AI5" s="322"/>
    </row>
    <row r="6" spans="1:35" s="213" customFormat="1" ht="15" customHeight="1" x14ac:dyDescent="0.2">
      <c r="A6" s="232"/>
      <c r="B6" s="207" t="s">
        <v>95</v>
      </c>
      <c r="C6" s="210"/>
      <c r="D6" s="206"/>
      <c r="E6" s="206"/>
      <c r="F6" s="206">
        <f>SUM(F7:F33)</f>
        <v>37458</v>
      </c>
      <c r="G6" s="206">
        <f t="shared" ref="G6:AG6" si="0">SUM(G7:G33)</f>
        <v>37103</v>
      </c>
      <c r="H6" s="206">
        <f t="shared" si="0"/>
        <v>37311</v>
      </c>
      <c r="I6" s="206">
        <f t="shared" si="0"/>
        <v>38383.1</v>
      </c>
      <c r="J6" s="206">
        <f t="shared" si="0"/>
        <v>38297.1</v>
      </c>
      <c r="K6" s="206">
        <f t="shared" si="0"/>
        <v>39657.800000000003</v>
      </c>
      <c r="L6" s="206">
        <f t="shared" si="0"/>
        <v>39214.1</v>
      </c>
      <c r="M6" s="206">
        <f t="shared" si="0"/>
        <v>39212.1</v>
      </c>
      <c r="N6" s="206">
        <f t="shared" si="0"/>
        <v>39051.1</v>
      </c>
      <c r="O6" s="206">
        <f t="shared" si="0"/>
        <v>40180.1</v>
      </c>
      <c r="P6" s="206">
        <f t="shared" si="0"/>
        <v>40783.1</v>
      </c>
      <c r="Q6" s="206">
        <f t="shared" si="0"/>
        <v>40685.1</v>
      </c>
      <c r="R6" s="206">
        <f t="shared" si="0"/>
        <v>40636.1</v>
      </c>
      <c r="S6" s="206">
        <f t="shared" si="0"/>
        <v>40340.1</v>
      </c>
      <c r="T6" s="206">
        <f t="shared" si="0"/>
        <v>40316.1</v>
      </c>
      <c r="U6" s="206">
        <f t="shared" si="0"/>
        <v>40737.699999999997</v>
      </c>
      <c r="V6" s="206">
        <f t="shared" si="0"/>
        <v>40887.300000000003</v>
      </c>
      <c r="W6" s="206">
        <f t="shared" si="0"/>
        <v>40812.300000000003</v>
      </c>
      <c r="X6" s="511">
        <f t="shared" si="0"/>
        <v>44141.599999999999</v>
      </c>
      <c r="Y6" s="206">
        <f t="shared" si="0"/>
        <v>44167.6</v>
      </c>
      <c r="Z6" s="206">
        <f t="shared" si="0"/>
        <v>44279.6</v>
      </c>
      <c r="AA6" s="206">
        <f t="shared" si="0"/>
        <v>44322.8</v>
      </c>
      <c r="AB6" s="206">
        <f t="shared" si="0"/>
        <v>44325.5</v>
      </c>
      <c r="AC6" s="512">
        <f t="shared" si="0"/>
        <v>44399.5</v>
      </c>
      <c r="AD6" s="206">
        <f t="shared" si="0"/>
        <v>45331.199999999997</v>
      </c>
      <c r="AE6" s="208">
        <f t="shared" si="0"/>
        <v>45524.25</v>
      </c>
      <c r="AF6" s="208">
        <f t="shared" si="0"/>
        <v>45408.25</v>
      </c>
      <c r="AG6" s="208">
        <f t="shared" si="0"/>
        <v>45419.25</v>
      </c>
      <c r="AH6" s="35" t="s">
        <v>95</v>
      </c>
      <c r="AI6" s="322"/>
    </row>
    <row r="7" spans="1:35" ht="12.75" customHeight="1" x14ac:dyDescent="0.2">
      <c r="A7" s="234"/>
      <c r="B7" s="7" t="s">
        <v>38</v>
      </c>
      <c r="C7" s="169">
        <v>1553</v>
      </c>
      <c r="D7" s="170">
        <v>1510</v>
      </c>
      <c r="E7" s="170">
        <v>1515</v>
      </c>
      <c r="F7" s="170">
        <v>1540</v>
      </c>
      <c r="G7" s="133">
        <v>1540</v>
      </c>
      <c r="H7" s="133">
        <v>1540</v>
      </c>
      <c r="I7" s="170">
        <v>1534</v>
      </c>
      <c r="J7" s="170">
        <v>1534</v>
      </c>
      <c r="K7" s="170">
        <v>1534</v>
      </c>
      <c r="L7" s="170">
        <v>1527</v>
      </c>
      <c r="M7" s="170">
        <v>1527</v>
      </c>
      <c r="N7" s="170">
        <v>1516</v>
      </c>
      <c r="O7" s="170">
        <v>1516</v>
      </c>
      <c r="P7" s="170">
        <v>1516</v>
      </c>
      <c r="Q7" s="170">
        <v>1516</v>
      </c>
      <c r="R7" s="170">
        <v>1516</v>
      </c>
      <c r="S7" s="170">
        <v>1516</v>
      </c>
      <c r="T7" s="133">
        <v>1516</v>
      </c>
      <c r="U7" s="133">
        <v>1516</v>
      </c>
      <c r="V7" s="304">
        <v>1516</v>
      </c>
      <c r="W7" s="304">
        <v>1516</v>
      </c>
      <c r="X7" s="304">
        <v>1516</v>
      </c>
      <c r="Y7" s="304">
        <v>1516</v>
      </c>
      <c r="Z7" s="304">
        <v>1516</v>
      </c>
      <c r="AA7" s="304">
        <v>1516</v>
      </c>
      <c r="AB7" s="304">
        <v>1516</v>
      </c>
      <c r="AC7" s="304">
        <v>1516</v>
      </c>
      <c r="AD7" s="304">
        <v>1516</v>
      </c>
      <c r="AE7" s="304">
        <v>1516</v>
      </c>
      <c r="AF7" s="304">
        <v>1516</v>
      </c>
      <c r="AG7" s="464">
        <v>1516</v>
      </c>
      <c r="AH7" s="7" t="s">
        <v>38</v>
      </c>
      <c r="AI7" s="322"/>
    </row>
    <row r="8" spans="1:35" ht="12.75" customHeight="1" x14ac:dyDescent="0.2">
      <c r="A8" s="2"/>
      <c r="B8" s="36" t="s">
        <v>21</v>
      </c>
      <c r="C8" s="168"/>
      <c r="D8" s="132"/>
      <c r="E8" s="132">
        <v>470</v>
      </c>
      <c r="F8" s="132">
        <v>470</v>
      </c>
      <c r="G8" s="132">
        <v>470</v>
      </c>
      <c r="H8" s="132">
        <v>470</v>
      </c>
      <c r="I8" s="132">
        <v>470</v>
      </c>
      <c r="J8" s="132">
        <v>470</v>
      </c>
      <c r="K8" s="132">
        <v>470</v>
      </c>
      <c r="L8" s="132">
        <v>470</v>
      </c>
      <c r="M8" s="132">
        <v>470</v>
      </c>
      <c r="N8" s="132">
        <v>470</v>
      </c>
      <c r="O8" s="132">
        <v>470</v>
      </c>
      <c r="P8" s="132">
        <v>470</v>
      </c>
      <c r="Q8" s="132">
        <v>470</v>
      </c>
      <c r="R8" s="132">
        <v>470</v>
      </c>
      <c r="S8" s="132">
        <v>470</v>
      </c>
      <c r="T8" s="132">
        <v>470</v>
      </c>
      <c r="U8" s="219">
        <v>470</v>
      </c>
      <c r="V8" s="223">
        <v>470</v>
      </c>
      <c r="W8" s="223">
        <v>470</v>
      </c>
      <c r="X8" s="223">
        <v>470</v>
      </c>
      <c r="Y8" s="223">
        <v>470</v>
      </c>
      <c r="Z8" s="223">
        <v>470</v>
      </c>
      <c r="AA8" s="223">
        <v>470</v>
      </c>
      <c r="AB8" s="223">
        <v>470</v>
      </c>
      <c r="AC8" s="223">
        <v>470</v>
      </c>
      <c r="AD8" s="223">
        <v>470</v>
      </c>
      <c r="AE8" s="223">
        <v>470</v>
      </c>
      <c r="AF8" s="223">
        <v>470</v>
      </c>
      <c r="AG8" s="223">
        <v>470</v>
      </c>
      <c r="AH8" s="130" t="s">
        <v>21</v>
      </c>
      <c r="AI8" s="322"/>
    </row>
    <row r="9" spans="1:35" ht="12.75" customHeight="1" x14ac:dyDescent="0.2">
      <c r="A9" s="6"/>
      <c r="B9" s="8" t="s">
        <v>23</v>
      </c>
      <c r="C9" s="172"/>
      <c r="D9" s="177"/>
      <c r="E9" s="177"/>
      <c r="F9" s="170">
        <v>677</v>
      </c>
      <c r="G9" s="170">
        <v>677</v>
      </c>
      <c r="H9" s="170">
        <v>677</v>
      </c>
      <c r="I9" s="170">
        <v>664</v>
      </c>
      <c r="J9" s="170">
        <v>664</v>
      </c>
      <c r="K9" s="170">
        <v>664</v>
      </c>
      <c r="L9" s="170">
        <v>664</v>
      </c>
      <c r="M9" s="170">
        <v>664</v>
      </c>
      <c r="N9" s="170">
        <v>664</v>
      </c>
      <c r="O9" s="170">
        <v>664</v>
      </c>
      <c r="P9" s="170">
        <v>664</v>
      </c>
      <c r="Q9" s="170">
        <v>664</v>
      </c>
      <c r="R9" s="170">
        <v>664</v>
      </c>
      <c r="S9" s="170">
        <v>664</v>
      </c>
      <c r="T9" s="170">
        <v>676</v>
      </c>
      <c r="U9" s="217">
        <v>676</v>
      </c>
      <c r="V9" s="217">
        <v>676</v>
      </c>
      <c r="W9" s="217">
        <v>676</v>
      </c>
      <c r="X9" s="217">
        <v>687</v>
      </c>
      <c r="Y9" s="217">
        <v>687</v>
      </c>
      <c r="Z9" s="217">
        <v>720</v>
      </c>
      <c r="AA9" s="217">
        <v>720.2</v>
      </c>
      <c r="AB9" s="217">
        <v>720</v>
      </c>
      <c r="AC9" s="217">
        <v>720</v>
      </c>
      <c r="AD9" s="217">
        <v>720</v>
      </c>
      <c r="AE9" s="217">
        <v>726</v>
      </c>
      <c r="AF9" s="217">
        <v>726</v>
      </c>
      <c r="AG9" s="217">
        <v>726</v>
      </c>
      <c r="AH9" s="8" t="s">
        <v>23</v>
      </c>
      <c r="AI9" s="322"/>
    </row>
    <row r="10" spans="1:35" ht="12.75" customHeight="1" x14ac:dyDescent="0.2">
      <c r="A10" s="6"/>
      <c r="B10" s="36" t="s">
        <v>34</v>
      </c>
      <c r="C10" s="168" t="s">
        <v>51</v>
      </c>
      <c r="D10" s="132" t="s">
        <v>51</v>
      </c>
      <c r="E10" s="132" t="s">
        <v>51</v>
      </c>
      <c r="F10" s="132" t="s">
        <v>51</v>
      </c>
      <c r="G10" s="132" t="s">
        <v>51</v>
      </c>
      <c r="H10" s="132" t="s">
        <v>51</v>
      </c>
      <c r="I10" s="132" t="s">
        <v>51</v>
      </c>
      <c r="J10" s="132" t="s">
        <v>51</v>
      </c>
      <c r="K10" s="132" t="s">
        <v>51</v>
      </c>
      <c r="L10" s="132" t="s">
        <v>51</v>
      </c>
      <c r="M10" s="132" t="s">
        <v>51</v>
      </c>
      <c r="N10" s="132" t="s">
        <v>51</v>
      </c>
      <c r="O10" s="132" t="s">
        <v>51</v>
      </c>
      <c r="P10" s="132" t="s">
        <v>51</v>
      </c>
      <c r="Q10" s="132" t="s">
        <v>51</v>
      </c>
      <c r="R10" s="132" t="s">
        <v>51</v>
      </c>
      <c r="S10" s="132" t="s">
        <v>51</v>
      </c>
      <c r="T10" s="132" t="s">
        <v>51</v>
      </c>
      <c r="U10" s="132" t="s">
        <v>51</v>
      </c>
      <c r="V10" s="223" t="s">
        <v>51</v>
      </c>
      <c r="W10" s="165" t="s">
        <v>51</v>
      </c>
      <c r="X10" s="165" t="s">
        <v>51</v>
      </c>
      <c r="Y10" s="165" t="s">
        <v>51</v>
      </c>
      <c r="Z10" s="165" t="s">
        <v>51</v>
      </c>
      <c r="AA10" s="165" t="s">
        <v>51</v>
      </c>
      <c r="AB10" s="165" t="s">
        <v>51</v>
      </c>
      <c r="AC10" s="165" t="s">
        <v>51</v>
      </c>
      <c r="AD10" s="165" t="s">
        <v>51</v>
      </c>
      <c r="AE10" s="165" t="s">
        <v>51</v>
      </c>
      <c r="AF10" s="165" t="s">
        <v>51</v>
      </c>
      <c r="AG10" s="165" t="s">
        <v>51</v>
      </c>
      <c r="AH10" s="130" t="s">
        <v>34</v>
      </c>
      <c r="AI10" s="322"/>
    </row>
    <row r="11" spans="1:35" ht="12.75" customHeight="1" x14ac:dyDescent="0.2">
      <c r="A11" s="6"/>
      <c r="B11" s="8" t="s">
        <v>39</v>
      </c>
      <c r="C11" s="169">
        <v>6808</v>
      </c>
      <c r="D11" s="170">
        <v>6697</v>
      </c>
      <c r="E11" s="189">
        <v>4350</v>
      </c>
      <c r="F11" s="170">
        <v>6663</v>
      </c>
      <c r="G11" s="170">
        <v>6760</v>
      </c>
      <c r="H11" s="170">
        <v>6673</v>
      </c>
      <c r="I11" s="170">
        <v>6740</v>
      </c>
      <c r="J11" s="170">
        <v>6754</v>
      </c>
      <c r="K11" s="170">
        <v>6754</v>
      </c>
      <c r="L11" s="170">
        <v>6687</v>
      </c>
      <c r="M11" s="170">
        <v>6642</v>
      </c>
      <c r="N11" s="170">
        <v>6636</v>
      </c>
      <c r="O11" s="170">
        <v>7565</v>
      </c>
      <c r="P11" s="170">
        <v>7565</v>
      </c>
      <c r="Q11" s="170">
        <v>7565</v>
      </c>
      <c r="R11" s="170">
        <v>7565</v>
      </c>
      <c r="S11" s="170">
        <v>7565</v>
      </c>
      <c r="T11" s="170">
        <v>7565</v>
      </c>
      <c r="U11" s="217">
        <v>7728</v>
      </c>
      <c r="V11" s="217">
        <v>7728</v>
      </c>
      <c r="W11" s="217">
        <v>7675</v>
      </c>
      <c r="X11" s="217">
        <v>7675</v>
      </c>
      <c r="Y11" s="217">
        <v>7675</v>
      </c>
      <c r="Z11" s="217">
        <v>7675</v>
      </c>
      <c r="AA11" s="217">
        <v>7675</v>
      </c>
      <c r="AB11" s="217">
        <v>7675</v>
      </c>
      <c r="AC11" s="217">
        <v>7675</v>
      </c>
      <c r="AD11" s="217">
        <v>7675</v>
      </c>
      <c r="AE11" s="217">
        <v>7675</v>
      </c>
      <c r="AF11" s="217">
        <v>7675</v>
      </c>
      <c r="AG11" s="217">
        <v>7675</v>
      </c>
      <c r="AH11" s="8" t="s">
        <v>39</v>
      </c>
      <c r="AI11" s="322"/>
    </row>
    <row r="12" spans="1:35" ht="12.75" customHeight="1" x14ac:dyDescent="0.2">
      <c r="A12" s="6"/>
      <c r="B12" s="36" t="s">
        <v>24</v>
      </c>
      <c r="C12" s="168"/>
      <c r="D12" s="132"/>
      <c r="E12" s="132"/>
      <c r="F12" s="132">
        <v>520</v>
      </c>
      <c r="G12" s="132">
        <v>520</v>
      </c>
      <c r="H12" s="132">
        <v>320</v>
      </c>
      <c r="I12" s="132">
        <v>320</v>
      </c>
      <c r="J12" s="132">
        <v>320</v>
      </c>
      <c r="K12" s="132">
        <v>320</v>
      </c>
      <c r="L12" s="132">
        <v>320</v>
      </c>
      <c r="M12" s="132">
        <v>320</v>
      </c>
      <c r="N12" s="132">
        <v>320</v>
      </c>
      <c r="O12" s="132">
        <v>320</v>
      </c>
      <c r="P12" s="132">
        <v>320</v>
      </c>
      <c r="Q12" s="132">
        <v>320</v>
      </c>
      <c r="R12" s="132">
        <v>320</v>
      </c>
      <c r="S12" s="132">
        <v>335</v>
      </c>
      <c r="T12" s="132">
        <v>335</v>
      </c>
      <c r="U12" s="219">
        <v>335</v>
      </c>
      <c r="V12" s="223">
        <v>335</v>
      </c>
      <c r="W12" s="223">
        <v>335</v>
      </c>
      <c r="X12" s="223">
        <v>399</v>
      </c>
      <c r="Y12" s="223">
        <v>416</v>
      </c>
      <c r="Z12" s="223">
        <v>416</v>
      </c>
      <c r="AA12" s="223">
        <v>416</v>
      </c>
      <c r="AB12" s="223">
        <v>416</v>
      </c>
      <c r="AC12" s="223">
        <v>449</v>
      </c>
      <c r="AD12" s="223">
        <v>449</v>
      </c>
      <c r="AE12" s="223">
        <v>449</v>
      </c>
      <c r="AF12" s="223">
        <v>437</v>
      </c>
      <c r="AG12" s="223">
        <v>437</v>
      </c>
      <c r="AH12" s="130" t="s">
        <v>24</v>
      </c>
      <c r="AI12" s="322"/>
    </row>
    <row r="13" spans="1:35" ht="12.75" customHeight="1" x14ac:dyDescent="0.2">
      <c r="A13" s="6"/>
      <c r="B13" s="8" t="s">
        <v>42</v>
      </c>
      <c r="C13" s="169" t="s">
        <v>51</v>
      </c>
      <c r="D13" s="170" t="s">
        <v>51</v>
      </c>
      <c r="E13" s="170" t="s">
        <v>51</v>
      </c>
      <c r="F13" s="170" t="s">
        <v>51</v>
      </c>
      <c r="G13" s="170" t="s">
        <v>51</v>
      </c>
      <c r="H13" s="170" t="s">
        <v>51</v>
      </c>
      <c r="I13" s="170" t="s">
        <v>51</v>
      </c>
      <c r="J13" s="170" t="s">
        <v>51</v>
      </c>
      <c r="K13" s="170" t="s">
        <v>51</v>
      </c>
      <c r="L13" s="170" t="s">
        <v>51</v>
      </c>
      <c r="M13" s="170" t="s">
        <v>51</v>
      </c>
      <c r="N13" s="170" t="s">
        <v>51</v>
      </c>
      <c r="O13" s="170" t="s">
        <v>51</v>
      </c>
      <c r="P13" s="170" t="s">
        <v>51</v>
      </c>
      <c r="Q13" s="170" t="s">
        <v>51</v>
      </c>
      <c r="R13" s="170" t="s">
        <v>51</v>
      </c>
      <c r="S13" s="217" t="s">
        <v>51</v>
      </c>
      <c r="T13" s="217" t="s">
        <v>51</v>
      </c>
      <c r="U13" s="217" t="s">
        <v>51</v>
      </c>
      <c r="V13" s="217" t="s">
        <v>51</v>
      </c>
      <c r="W13" s="217" t="s">
        <v>51</v>
      </c>
      <c r="X13" s="217" t="s">
        <v>51</v>
      </c>
      <c r="Y13" s="217" t="s">
        <v>51</v>
      </c>
      <c r="Z13" s="217" t="s">
        <v>51</v>
      </c>
      <c r="AA13" s="217" t="s">
        <v>51</v>
      </c>
      <c r="AB13" s="217" t="s">
        <v>51</v>
      </c>
      <c r="AC13" s="217" t="s">
        <v>51</v>
      </c>
      <c r="AD13" s="217" t="s">
        <v>51</v>
      </c>
      <c r="AE13" s="217" t="s">
        <v>51</v>
      </c>
      <c r="AF13" s="217" t="s">
        <v>51</v>
      </c>
      <c r="AG13" s="217" t="s">
        <v>51</v>
      </c>
      <c r="AH13" s="8" t="s">
        <v>42</v>
      </c>
      <c r="AI13" s="322"/>
    </row>
    <row r="14" spans="1:35" ht="12.75" customHeight="1" x14ac:dyDescent="0.2">
      <c r="A14" s="6"/>
      <c r="B14" s="36" t="s">
        <v>35</v>
      </c>
      <c r="C14" s="132" t="s">
        <v>51</v>
      </c>
      <c r="D14" s="132" t="s">
        <v>51</v>
      </c>
      <c r="E14" s="132" t="s">
        <v>51</v>
      </c>
      <c r="F14" s="132" t="s">
        <v>51</v>
      </c>
      <c r="G14" s="132" t="s">
        <v>51</v>
      </c>
      <c r="H14" s="132" t="s">
        <v>51</v>
      </c>
      <c r="I14" s="132" t="s">
        <v>51</v>
      </c>
      <c r="J14" s="132" t="s">
        <v>51</v>
      </c>
      <c r="K14" s="132" t="s">
        <v>51</v>
      </c>
      <c r="L14" s="132" t="s">
        <v>51</v>
      </c>
      <c r="M14" s="132" t="s">
        <v>51</v>
      </c>
      <c r="N14" s="132" t="s">
        <v>51</v>
      </c>
      <c r="O14" s="132" t="s">
        <v>51</v>
      </c>
      <c r="P14" s="132" t="s">
        <v>51</v>
      </c>
      <c r="Q14" s="132" t="s">
        <v>51</v>
      </c>
      <c r="R14" s="132" t="s">
        <v>51</v>
      </c>
      <c r="S14" s="132" t="s">
        <v>51</v>
      </c>
      <c r="T14" s="132" t="s">
        <v>51</v>
      </c>
      <c r="U14" s="219" t="s">
        <v>51</v>
      </c>
      <c r="V14" s="223" t="s">
        <v>51</v>
      </c>
      <c r="W14" s="223" t="s">
        <v>51</v>
      </c>
      <c r="X14" s="223" t="s">
        <v>51</v>
      </c>
      <c r="Y14" s="223" t="s">
        <v>51</v>
      </c>
      <c r="Z14" s="223" t="s">
        <v>51</v>
      </c>
      <c r="AA14" s="223" t="s">
        <v>51</v>
      </c>
      <c r="AB14" s="223" t="s">
        <v>51</v>
      </c>
      <c r="AC14" s="223" t="s">
        <v>51</v>
      </c>
      <c r="AD14" s="223" t="s">
        <v>51</v>
      </c>
      <c r="AE14" s="223" t="s">
        <v>51</v>
      </c>
      <c r="AF14" s="223" t="s">
        <v>51</v>
      </c>
      <c r="AG14" s="223" t="s">
        <v>51</v>
      </c>
      <c r="AH14" s="130" t="s">
        <v>35</v>
      </c>
      <c r="AI14" s="322"/>
    </row>
    <row r="15" spans="1:35" ht="12.75" customHeight="1" x14ac:dyDescent="0.2">
      <c r="A15" s="6"/>
      <c r="B15" s="8" t="s">
        <v>40</v>
      </c>
      <c r="C15" s="169"/>
      <c r="D15" s="170"/>
      <c r="E15" s="170" t="s">
        <v>51</v>
      </c>
      <c r="F15" s="170" t="s">
        <v>51</v>
      </c>
      <c r="G15" s="170" t="s">
        <v>51</v>
      </c>
      <c r="H15" s="170" t="s">
        <v>51</v>
      </c>
      <c r="I15" s="170" t="s">
        <v>51</v>
      </c>
      <c r="J15" s="170" t="s">
        <v>51</v>
      </c>
      <c r="K15" s="170" t="s">
        <v>51</v>
      </c>
      <c r="L15" s="170" t="s">
        <v>51</v>
      </c>
      <c r="M15" s="170" t="s">
        <v>51</v>
      </c>
      <c r="N15" s="170" t="s">
        <v>51</v>
      </c>
      <c r="O15" s="170" t="s">
        <v>51</v>
      </c>
      <c r="P15" s="170" t="s">
        <v>51</v>
      </c>
      <c r="Q15" s="170" t="s">
        <v>51</v>
      </c>
      <c r="R15" s="170" t="s">
        <v>51</v>
      </c>
      <c r="S15" s="170" t="s">
        <v>51</v>
      </c>
      <c r="T15" s="170" t="s">
        <v>51</v>
      </c>
      <c r="U15" s="217" t="s">
        <v>51</v>
      </c>
      <c r="V15" s="217" t="s">
        <v>51</v>
      </c>
      <c r="W15" s="217" t="s">
        <v>51</v>
      </c>
      <c r="X15" s="217" t="s">
        <v>51</v>
      </c>
      <c r="Y15" s="217" t="s">
        <v>51</v>
      </c>
      <c r="Z15" s="217" t="s">
        <v>51</v>
      </c>
      <c r="AA15" s="217" t="s">
        <v>51</v>
      </c>
      <c r="AB15" s="217" t="s">
        <v>51</v>
      </c>
      <c r="AC15" s="217" t="s">
        <v>51</v>
      </c>
      <c r="AD15" s="217" t="s">
        <v>51</v>
      </c>
      <c r="AE15" s="217" t="s">
        <v>51</v>
      </c>
      <c r="AF15" s="217" t="s">
        <v>51</v>
      </c>
      <c r="AG15" s="217" t="s">
        <v>51</v>
      </c>
      <c r="AH15" s="8" t="s">
        <v>40</v>
      </c>
      <c r="AI15" s="322"/>
    </row>
    <row r="16" spans="1:35" ht="12.75" customHeight="1" x14ac:dyDescent="0.2">
      <c r="A16" s="6"/>
      <c r="B16" s="36" t="s">
        <v>41</v>
      </c>
      <c r="C16" s="168">
        <v>7433</v>
      </c>
      <c r="D16" s="132">
        <v>6568</v>
      </c>
      <c r="E16" s="132">
        <v>6197</v>
      </c>
      <c r="F16" s="132">
        <v>5962</v>
      </c>
      <c r="G16" s="132">
        <v>5678</v>
      </c>
      <c r="H16" s="132">
        <v>6051</v>
      </c>
      <c r="I16" s="132">
        <v>5732</v>
      </c>
      <c r="J16" s="132">
        <v>5576</v>
      </c>
      <c r="K16" s="132">
        <v>5789</v>
      </c>
      <c r="L16" s="132">
        <v>5378</v>
      </c>
      <c r="M16" s="132">
        <v>5637</v>
      </c>
      <c r="N16" s="132">
        <v>5384</v>
      </c>
      <c r="O16" s="132">
        <v>5372</v>
      </c>
      <c r="P16" s="132">
        <v>5788</v>
      </c>
      <c r="Q16" s="132">
        <v>5497</v>
      </c>
      <c r="R16" s="132">
        <v>5444</v>
      </c>
      <c r="S16" s="132">
        <v>5200</v>
      </c>
      <c r="T16" s="132">
        <v>5132</v>
      </c>
      <c r="U16" s="219">
        <v>5110</v>
      </c>
      <c r="V16" s="223">
        <v>5019</v>
      </c>
      <c r="W16" s="223">
        <v>4996</v>
      </c>
      <c r="X16" s="463">
        <v>8501</v>
      </c>
      <c r="Y16" s="223">
        <v>8501</v>
      </c>
      <c r="Z16" s="223">
        <v>8501</v>
      </c>
      <c r="AA16" s="223">
        <v>8501</v>
      </c>
      <c r="AB16" s="223">
        <v>8501</v>
      </c>
      <c r="AC16" s="223">
        <v>8501</v>
      </c>
      <c r="AD16" s="223">
        <v>8501</v>
      </c>
      <c r="AE16" s="223">
        <v>8501</v>
      </c>
      <c r="AF16" s="223">
        <v>8501</v>
      </c>
      <c r="AG16" s="223">
        <v>8501</v>
      </c>
      <c r="AH16" s="130" t="s">
        <v>41</v>
      </c>
      <c r="AI16" s="322"/>
    </row>
    <row r="17" spans="1:35" ht="12.75" customHeight="1" x14ac:dyDescent="0.2">
      <c r="A17" s="6"/>
      <c r="B17" s="8" t="s">
        <v>52</v>
      </c>
      <c r="C17" s="169"/>
      <c r="D17" s="170"/>
      <c r="E17" s="170">
        <v>933</v>
      </c>
      <c r="F17" s="170">
        <v>933</v>
      </c>
      <c r="G17" s="170">
        <v>933</v>
      </c>
      <c r="H17" s="170">
        <v>933</v>
      </c>
      <c r="I17" s="170">
        <v>720.1</v>
      </c>
      <c r="J17" s="170">
        <v>720.1</v>
      </c>
      <c r="K17" s="170">
        <v>720.1</v>
      </c>
      <c r="L17" s="170">
        <v>720.1</v>
      </c>
      <c r="M17" s="170">
        <v>720.1</v>
      </c>
      <c r="N17" s="170">
        <v>720.1</v>
      </c>
      <c r="O17" s="170">
        <v>804.1</v>
      </c>
      <c r="P17" s="170">
        <v>804.1</v>
      </c>
      <c r="Q17" s="170">
        <v>804.1</v>
      </c>
      <c r="R17" s="170">
        <v>804.1</v>
      </c>
      <c r="S17" s="170">
        <v>804.1</v>
      </c>
      <c r="T17" s="170">
        <v>804.1</v>
      </c>
      <c r="U17" s="217">
        <v>805.2</v>
      </c>
      <c r="V17" s="217">
        <v>1016.8</v>
      </c>
      <c r="W17" s="217">
        <v>1016.8</v>
      </c>
      <c r="X17" s="217">
        <v>1016.9</v>
      </c>
      <c r="Y17" s="217">
        <v>1016.9</v>
      </c>
      <c r="Z17" s="217">
        <v>1016.9</v>
      </c>
      <c r="AA17" s="217">
        <v>1016.9</v>
      </c>
      <c r="AB17" s="217">
        <v>1016.9</v>
      </c>
      <c r="AC17" s="217">
        <v>1016.9</v>
      </c>
      <c r="AD17" s="217">
        <v>1016.9</v>
      </c>
      <c r="AE17" s="217">
        <v>1016.9</v>
      </c>
      <c r="AF17" s="217">
        <v>1016.9</v>
      </c>
      <c r="AG17" s="217">
        <v>1016.9</v>
      </c>
      <c r="AH17" s="8" t="s">
        <v>52</v>
      </c>
      <c r="AI17" s="322"/>
    </row>
    <row r="18" spans="1:35" ht="12.75" customHeight="1" x14ac:dyDescent="0.2">
      <c r="A18" s="6"/>
      <c r="B18" s="130" t="s">
        <v>43</v>
      </c>
      <c r="C18" s="171">
        <v>2337</v>
      </c>
      <c r="D18" s="134">
        <v>2337</v>
      </c>
      <c r="E18" s="134">
        <v>1366</v>
      </c>
      <c r="F18" s="134">
        <v>1466</v>
      </c>
      <c r="G18" s="134">
        <v>1466</v>
      </c>
      <c r="H18" s="134">
        <v>1463</v>
      </c>
      <c r="I18" s="134">
        <v>1477</v>
      </c>
      <c r="J18" s="134">
        <v>1477</v>
      </c>
      <c r="K18" s="134">
        <v>1477</v>
      </c>
      <c r="L18" s="134">
        <v>1477</v>
      </c>
      <c r="M18" s="134">
        <v>1477</v>
      </c>
      <c r="N18" s="134">
        <v>1562</v>
      </c>
      <c r="O18" s="134">
        <v>1562</v>
      </c>
      <c r="P18" s="134">
        <v>1562</v>
      </c>
      <c r="Q18" s="134">
        <v>1562</v>
      </c>
      <c r="R18" s="134">
        <v>1562</v>
      </c>
      <c r="S18" s="134">
        <v>1562</v>
      </c>
      <c r="T18" s="134">
        <v>1562</v>
      </c>
      <c r="U18" s="223">
        <v>1562</v>
      </c>
      <c r="V18" s="223">
        <v>1562</v>
      </c>
      <c r="W18" s="223">
        <v>1562</v>
      </c>
      <c r="X18" s="223">
        <v>1562</v>
      </c>
      <c r="Y18" s="223">
        <v>1562</v>
      </c>
      <c r="Z18" s="223">
        <v>1562</v>
      </c>
      <c r="AA18" s="223">
        <v>1562</v>
      </c>
      <c r="AB18" s="223">
        <v>1562</v>
      </c>
      <c r="AC18" s="223">
        <v>1562</v>
      </c>
      <c r="AD18" s="223">
        <v>1562</v>
      </c>
      <c r="AE18" s="223">
        <v>1562</v>
      </c>
      <c r="AF18" s="223">
        <v>1562</v>
      </c>
      <c r="AG18" s="165">
        <v>1562</v>
      </c>
      <c r="AH18" s="130" t="s">
        <v>43</v>
      </c>
      <c r="AI18" s="322"/>
    </row>
    <row r="19" spans="1:35" ht="12.75" customHeight="1" x14ac:dyDescent="0.2">
      <c r="A19" s="6"/>
      <c r="B19" s="8" t="s">
        <v>22</v>
      </c>
      <c r="C19" s="169" t="s">
        <v>51</v>
      </c>
      <c r="D19" s="170" t="s">
        <v>51</v>
      </c>
      <c r="E19" s="170" t="s">
        <v>51</v>
      </c>
      <c r="F19" s="170" t="s">
        <v>51</v>
      </c>
      <c r="G19" s="170" t="s">
        <v>51</v>
      </c>
      <c r="H19" s="170" t="s">
        <v>51</v>
      </c>
      <c r="I19" s="170" t="s">
        <v>51</v>
      </c>
      <c r="J19" s="170" t="s">
        <v>51</v>
      </c>
      <c r="K19" s="170" t="s">
        <v>51</v>
      </c>
      <c r="L19" s="170" t="s">
        <v>51</v>
      </c>
      <c r="M19" s="170" t="s">
        <v>51</v>
      </c>
      <c r="N19" s="170" t="s">
        <v>51</v>
      </c>
      <c r="O19" s="170" t="s">
        <v>51</v>
      </c>
      <c r="P19" s="170" t="s">
        <v>51</v>
      </c>
      <c r="Q19" s="170" t="s">
        <v>51</v>
      </c>
      <c r="R19" s="170" t="s">
        <v>51</v>
      </c>
      <c r="S19" s="170" t="s">
        <v>51</v>
      </c>
      <c r="T19" s="170" t="s">
        <v>51</v>
      </c>
      <c r="U19" s="170" t="s">
        <v>51</v>
      </c>
      <c r="V19" s="217" t="s">
        <v>51</v>
      </c>
      <c r="W19" s="217" t="s">
        <v>51</v>
      </c>
      <c r="X19" s="217" t="s">
        <v>51</v>
      </c>
      <c r="Y19" s="217" t="s">
        <v>51</v>
      </c>
      <c r="Z19" s="217" t="s">
        <v>51</v>
      </c>
      <c r="AA19" s="217" t="s">
        <v>51</v>
      </c>
      <c r="AB19" s="217" t="s">
        <v>51</v>
      </c>
      <c r="AC19" s="217" t="s">
        <v>51</v>
      </c>
      <c r="AD19" s="217" t="s">
        <v>51</v>
      </c>
      <c r="AE19" s="217" t="s">
        <v>51</v>
      </c>
      <c r="AF19" s="217" t="s">
        <v>51</v>
      </c>
      <c r="AG19" s="217" t="s">
        <v>51</v>
      </c>
      <c r="AH19" s="8" t="s">
        <v>22</v>
      </c>
      <c r="AI19" s="322"/>
    </row>
    <row r="20" spans="1:35" ht="12.75" customHeight="1" x14ac:dyDescent="0.2">
      <c r="A20" s="6"/>
      <c r="B20" s="130" t="s">
        <v>26</v>
      </c>
      <c r="C20" s="171"/>
      <c r="D20" s="134"/>
      <c r="E20" s="134" t="s">
        <v>51</v>
      </c>
      <c r="F20" s="134" t="s">
        <v>51</v>
      </c>
      <c r="G20" s="134" t="s">
        <v>51</v>
      </c>
      <c r="H20" s="134" t="s">
        <v>51</v>
      </c>
      <c r="I20" s="134" t="s">
        <v>51</v>
      </c>
      <c r="J20" s="134" t="s">
        <v>51</v>
      </c>
      <c r="K20" s="134" t="s">
        <v>51</v>
      </c>
      <c r="L20" s="134" t="s">
        <v>51</v>
      </c>
      <c r="M20" s="134" t="s">
        <v>51</v>
      </c>
      <c r="N20" s="134" t="s">
        <v>51</v>
      </c>
      <c r="O20" s="134" t="s">
        <v>51</v>
      </c>
      <c r="P20" s="134" t="s">
        <v>51</v>
      </c>
      <c r="Q20" s="134" t="s">
        <v>51</v>
      </c>
      <c r="R20" s="134" t="s">
        <v>51</v>
      </c>
      <c r="S20" s="134" t="s">
        <v>51</v>
      </c>
      <c r="T20" s="134" t="s">
        <v>51</v>
      </c>
      <c r="U20" s="223" t="s">
        <v>51</v>
      </c>
      <c r="V20" s="223" t="s">
        <v>51</v>
      </c>
      <c r="W20" s="165" t="s">
        <v>51</v>
      </c>
      <c r="X20" s="165" t="s">
        <v>51</v>
      </c>
      <c r="Y20" s="165" t="s">
        <v>51</v>
      </c>
      <c r="Z20" s="165" t="s">
        <v>51</v>
      </c>
      <c r="AA20" s="165" t="s">
        <v>51</v>
      </c>
      <c r="AB20" s="165" t="s">
        <v>51</v>
      </c>
      <c r="AC20" s="165" t="s">
        <v>51</v>
      </c>
      <c r="AD20" s="165" t="s">
        <v>51</v>
      </c>
      <c r="AE20" s="165" t="s">
        <v>51</v>
      </c>
      <c r="AF20" s="165" t="s">
        <v>51</v>
      </c>
      <c r="AG20" s="165" t="s">
        <v>51</v>
      </c>
      <c r="AH20" s="130" t="s">
        <v>26</v>
      </c>
      <c r="AI20" s="322"/>
    </row>
    <row r="21" spans="1:35" ht="12.75" customHeight="1" x14ac:dyDescent="0.2">
      <c r="A21" s="6"/>
      <c r="B21" s="8" t="s">
        <v>27</v>
      </c>
      <c r="C21" s="169"/>
      <c r="D21" s="170"/>
      <c r="E21" s="170">
        <v>369</v>
      </c>
      <c r="F21" s="170">
        <v>369</v>
      </c>
      <c r="G21" s="170">
        <v>369</v>
      </c>
      <c r="H21" s="170">
        <v>369</v>
      </c>
      <c r="I21" s="170">
        <v>369</v>
      </c>
      <c r="J21" s="170">
        <v>369</v>
      </c>
      <c r="K21" s="170">
        <v>379.7</v>
      </c>
      <c r="L21" s="170">
        <v>281</v>
      </c>
      <c r="M21" s="170">
        <v>281</v>
      </c>
      <c r="N21" s="170">
        <v>290</v>
      </c>
      <c r="O21" s="170">
        <v>290</v>
      </c>
      <c r="P21" s="170">
        <v>290</v>
      </c>
      <c r="Q21" s="170">
        <v>441</v>
      </c>
      <c r="R21" s="170">
        <v>441</v>
      </c>
      <c r="S21" s="170">
        <v>441</v>
      </c>
      <c r="T21" s="217">
        <v>448</v>
      </c>
      <c r="U21" s="217">
        <v>448</v>
      </c>
      <c r="V21" s="217">
        <v>452</v>
      </c>
      <c r="W21" s="217">
        <v>452</v>
      </c>
      <c r="X21" s="217">
        <v>452</v>
      </c>
      <c r="Y21" s="217">
        <v>452</v>
      </c>
      <c r="Z21" s="217">
        <v>446</v>
      </c>
      <c r="AA21" s="217">
        <v>485</v>
      </c>
      <c r="AB21" s="217">
        <v>488</v>
      </c>
      <c r="AC21" s="217">
        <v>493</v>
      </c>
      <c r="AD21" s="217">
        <v>507</v>
      </c>
      <c r="AE21" s="217">
        <v>512</v>
      </c>
      <c r="AF21" s="217">
        <v>459</v>
      </c>
      <c r="AG21" s="217">
        <v>464</v>
      </c>
      <c r="AH21" s="8" t="s">
        <v>27</v>
      </c>
      <c r="AI21" s="322"/>
    </row>
    <row r="22" spans="1:35" ht="12.75" customHeight="1" x14ac:dyDescent="0.2">
      <c r="A22" s="6"/>
      <c r="B22" s="130" t="s">
        <v>44</v>
      </c>
      <c r="C22" s="171">
        <v>37</v>
      </c>
      <c r="D22" s="134">
        <v>37</v>
      </c>
      <c r="E22" s="134">
        <v>37</v>
      </c>
      <c r="F22" s="134">
        <v>37</v>
      </c>
      <c r="G22" s="134">
        <v>37</v>
      </c>
      <c r="H22" s="134">
        <v>37</v>
      </c>
      <c r="I22" s="134">
        <v>37</v>
      </c>
      <c r="J22" s="134">
        <v>37</v>
      </c>
      <c r="K22" s="134">
        <v>37</v>
      </c>
      <c r="L22" s="134">
        <v>37</v>
      </c>
      <c r="M22" s="134">
        <v>37</v>
      </c>
      <c r="N22" s="134">
        <v>37</v>
      </c>
      <c r="O22" s="134">
        <v>37</v>
      </c>
      <c r="P22" s="134">
        <v>37</v>
      </c>
      <c r="Q22" s="134">
        <v>37</v>
      </c>
      <c r="R22" s="134">
        <v>37</v>
      </c>
      <c r="S22" s="134">
        <v>37</v>
      </c>
      <c r="T22" s="223">
        <v>37</v>
      </c>
      <c r="U22" s="223">
        <v>37</v>
      </c>
      <c r="V22" s="165">
        <v>37</v>
      </c>
      <c r="W22" s="165">
        <v>37</v>
      </c>
      <c r="X22" s="165">
        <v>37</v>
      </c>
      <c r="Y22" s="165">
        <v>37</v>
      </c>
      <c r="Z22" s="223">
        <v>37</v>
      </c>
      <c r="AA22" s="223">
        <v>37</v>
      </c>
      <c r="AB22" s="223">
        <v>37</v>
      </c>
      <c r="AC22" s="223">
        <v>37</v>
      </c>
      <c r="AD22" s="223">
        <v>37</v>
      </c>
      <c r="AE22" s="223">
        <v>37</v>
      </c>
      <c r="AF22" s="223">
        <v>37</v>
      </c>
      <c r="AG22" s="223">
        <v>37</v>
      </c>
      <c r="AH22" s="130" t="s">
        <v>44</v>
      </c>
      <c r="AI22" s="322"/>
    </row>
    <row r="23" spans="1:35" ht="12.75" customHeight="1" x14ac:dyDescent="0.2">
      <c r="A23" s="6"/>
      <c r="B23" s="8" t="s">
        <v>25</v>
      </c>
      <c r="C23" s="169"/>
      <c r="D23" s="170"/>
      <c r="E23" s="170">
        <v>1373</v>
      </c>
      <c r="F23" s="170">
        <v>1373</v>
      </c>
      <c r="G23" s="170">
        <v>1373</v>
      </c>
      <c r="H23" s="170">
        <v>1373</v>
      </c>
      <c r="I23" s="170">
        <v>1373</v>
      </c>
      <c r="J23" s="170">
        <v>1373</v>
      </c>
      <c r="K23" s="170">
        <v>1373</v>
      </c>
      <c r="L23" s="170">
        <v>1484</v>
      </c>
      <c r="M23" s="170">
        <v>1440</v>
      </c>
      <c r="N23" s="170">
        <v>1440</v>
      </c>
      <c r="O23" s="170">
        <v>1439</v>
      </c>
      <c r="P23" s="170">
        <v>1587</v>
      </c>
      <c r="Q23" s="170">
        <v>1587</v>
      </c>
      <c r="R23" s="170">
        <v>1587</v>
      </c>
      <c r="S23" s="170">
        <v>1587</v>
      </c>
      <c r="T23" s="217">
        <v>1587</v>
      </c>
      <c r="U23" s="217">
        <v>1864.2</v>
      </c>
      <c r="V23" s="217">
        <v>1864.2</v>
      </c>
      <c r="W23" s="217">
        <v>1864.2</v>
      </c>
      <c r="X23" s="217">
        <v>1575.1</v>
      </c>
      <c r="Y23" s="217">
        <v>1575.1</v>
      </c>
      <c r="Z23" s="217">
        <v>1575.1</v>
      </c>
      <c r="AA23" s="217">
        <v>1575.1</v>
      </c>
      <c r="AB23" s="217">
        <v>1575.1</v>
      </c>
      <c r="AC23" s="217">
        <v>1575.1</v>
      </c>
      <c r="AD23" s="217">
        <v>1575.1</v>
      </c>
      <c r="AE23" s="217">
        <v>1575.1</v>
      </c>
      <c r="AF23" s="217">
        <v>1575.1</v>
      </c>
      <c r="AG23" s="217">
        <v>1575.1</v>
      </c>
      <c r="AH23" s="8" t="s">
        <v>25</v>
      </c>
      <c r="AI23" s="322"/>
    </row>
    <row r="24" spans="1:35" ht="12.75" customHeight="1" x14ac:dyDescent="0.2">
      <c r="A24" s="6"/>
      <c r="B24" s="130" t="s">
        <v>28</v>
      </c>
      <c r="C24" s="171" t="s">
        <v>51</v>
      </c>
      <c r="D24" s="134" t="s">
        <v>51</v>
      </c>
      <c r="E24" s="134" t="s">
        <v>51</v>
      </c>
      <c r="F24" s="134" t="s">
        <v>51</v>
      </c>
      <c r="G24" s="134" t="s">
        <v>51</v>
      </c>
      <c r="H24" s="134" t="s">
        <v>51</v>
      </c>
      <c r="I24" s="134" t="s">
        <v>51</v>
      </c>
      <c r="J24" s="134" t="s">
        <v>51</v>
      </c>
      <c r="K24" s="134" t="s">
        <v>51</v>
      </c>
      <c r="L24" s="134" t="s">
        <v>51</v>
      </c>
      <c r="M24" s="134" t="s">
        <v>51</v>
      </c>
      <c r="N24" s="134" t="s">
        <v>51</v>
      </c>
      <c r="O24" s="134" t="s">
        <v>51</v>
      </c>
      <c r="P24" s="134" t="s">
        <v>51</v>
      </c>
      <c r="Q24" s="134" t="s">
        <v>51</v>
      </c>
      <c r="R24" s="134" t="s">
        <v>51</v>
      </c>
      <c r="S24" s="134" t="s">
        <v>51</v>
      </c>
      <c r="T24" s="134" t="s">
        <v>51</v>
      </c>
      <c r="U24" s="134" t="s">
        <v>51</v>
      </c>
      <c r="V24" s="223" t="s">
        <v>51</v>
      </c>
      <c r="W24" s="165" t="s">
        <v>51</v>
      </c>
      <c r="X24" s="165" t="s">
        <v>51</v>
      </c>
      <c r="Y24" s="165" t="s">
        <v>51</v>
      </c>
      <c r="Z24" s="165" t="s">
        <v>51</v>
      </c>
      <c r="AA24" s="165" t="s">
        <v>51</v>
      </c>
      <c r="AB24" s="165" t="s">
        <v>51</v>
      </c>
      <c r="AC24" s="165" t="s">
        <v>51</v>
      </c>
      <c r="AD24" s="165" t="s">
        <v>51</v>
      </c>
      <c r="AE24" s="165" t="s">
        <v>51</v>
      </c>
      <c r="AF24" s="165" t="s">
        <v>51</v>
      </c>
      <c r="AG24" s="165" t="s">
        <v>51</v>
      </c>
      <c r="AH24" s="130" t="s">
        <v>28</v>
      </c>
      <c r="AI24" s="322"/>
    </row>
    <row r="25" spans="1:35" ht="12.75" customHeight="1" x14ac:dyDescent="0.2">
      <c r="A25" s="6"/>
      <c r="B25" s="8" t="s">
        <v>36</v>
      </c>
      <c r="C25" s="169">
        <v>5599</v>
      </c>
      <c r="D25" s="170">
        <v>4843</v>
      </c>
      <c r="E25" s="170">
        <v>5046</v>
      </c>
      <c r="F25" s="170">
        <v>5046</v>
      </c>
      <c r="G25" s="170">
        <v>5046</v>
      </c>
      <c r="H25" s="170">
        <v>5046</v>
      </c>
      <c r="I25" s="170">
        <v>5046</v>
      </c>
      <c r="J25" s="133">
        <v>5046</v>
      </c>
      <c r="K25" s="133">
        <v>6183</v>
      </c>
      <c r="L25" s="133">
        <v>6183</v>
      </c>
      <c r="M25" s="133">
        <v>6183</v>
      </c>
      <c r="N25" s="133">
        <v>6183</v>
      </c>
      <c r="O25" s="170">
        <v>6183</v>
      </c>
      <c r="P25" s="170">
        <v>6211</v>
      </c>
      <c r="Q25" s="170">
        <v>6215</v>
      </c>
      <c r="R25" s="170">
        <v>6215</v>
      </c>
      <c r="S25" s="170">
        <v>6214</v>
      </c>
      <c r="T25" s="170">
        <v>6220</v>
      </c>
      <c r="U25" s="170">
        <v>6219</v>
      </c>
      <c r="V25" s="170">
        <v>6237</v>
      </c>
      <c r="W25" s="304">
        <f>V25</f>
        <v>6237</v>
      </c>
      <c r="X25" s="320">
        <v>6242</v>
      </c>
      <c r="Y25" s="320">
        <v>6251</v>
      </c>
      <c r="Z25" s="320">
        <v>6261</v>
      </c>
      <c r="AA25" s="320">
        <v>6256</v>
      </c>
      <c r="AB25" s="320">
        <v>6257</v>
      </c>
      <c r="AC25" s="320">
        <v>6297</v>
      </c>
      <c r="AD25" s="320">
        <v>6297</v>
      </c>
      <c r="AE25" s="304">
        <v>6297</v>
      </c>
      <c r="AF25" s="320">
        <v>6297</v>
      </c>
      <c r="AG25" s="320">
        <v>6298</v>
      </c>
      <c r="AH25" s="8" t="s">
        <v>36</v>
      </c>
      <c r="AI25" s="322"/>
    </row>
    <row r="26" spans="1:35" ht="12.75" customHeight="1" x14ac:dyDescent="0.2">
      <c r="A26" s="6"/>
      <c r="B26" s="130" t="s">
        <v>45</v>
      </c>
      <c r="C26" s="171">
        <v>350</v>
      </c>
      <c r="D26" s="134">
        <v>350</v>
      </c>
      <c r="E26" s="134">
        <v>351</v>
      </c>
      <c r="F26" s="134">
        <v>351</v>
      </c>
      <c r="G26" s="134">
        <v>351</v>
      </c>
      <c r="H26" s="134">
        <v>351</v>
      </c>
      <c r="I26" s="134">
        <v>351</v>
      </c>
      <c r="J26" s="134">
        <v>351</v>
      </c>
      <c r="K26" s="134">
        <v>351</v>
      </c>
      <c r="L26" s="134">
        <v>351</v>
      </c>
      <c r="M26" s="134">
        <v>351</v>
      </c>
      <c r="N26" s="134">
        <v>351</v>
      </c>
      <c r="O26" s="134">
        <v>351</v>
      </c>
      <c r="P26" s="223">
        <v>351</v>
      </c>
      <c r="Q26" s="223">
        <v>351</v>
      </c>
      <c r="R26" s="223">
        <v>351</v>
      </c>
      <c r="S26" s="223">
        <v>351</v>
      </c>
      <c r="T26" s="223">
        <v>351</v>
      </c>
      <c r="U26" s="223">
        <v>351</v>
      </c>
      <c r="V26" s="223">
        <v>351</v>
      </c>
      <c r="W26" s="223">
        <v>351</v>
      </c>
      <c r="X26" s="223">
        <v>351</v>
      </c>
      <c r="Y26" s="223">
        <v>351</v>
      </c>
      <c r="Z26" s="223">
        <v>351</v>
      </c>
      <c r="AA26" s="223">
        <v>351</v>
      </c>
      <c r="AB26" s="223">
        <v>351</v>
      </c>
      <c r="AC26" s="223">
        <v>351</v>
      </c>
      <c r="AD26" s="223">
        <v>351</v>
      </c>
      <c r="AE26" s="223">
        <v>351</v>
      </c>
      <c r="AF26" s="223">
        <v>351</v>
      </c>
      <c r="AG26" s="223">
        <v>351</v>
      </c>
      <c r="AH26" s="130" t="s">
        <v>45</v>
      </c>
      <c r="AI26" s="322"/>
    </row>
    <row r="27" spans="1:35" ht="12.75" customHeight="1" x14ac:dyDescent="0.2">
      <c r="A27" s="6"/>
      <c r="B27" s="8" t="s">
        <v>29</v>
      </c>
      <c r="C27" s="169"/>
      <c r="D27" s="170"/>
      <c r="E27" s="170">
        <v>3997</v>
      </c>
      <c r="F27" s="170">
        <v>3980</v>
      </c>
      <c r="G27" s="170">
        <v>3812</v>
      </c>
      <c r="H27" s="170">
        <v>3812</v>
      </c>
      <c r="I27" s="170">
        <v>3812</v>
      </c>
      <c r="J27" s="170">
        <v>3813</v>
      </c>
      <c r="K27" s="170">
        <v>3813</v>
      </c>
      <c r="L27" s="170">
        <v>3812</v>
      </c>
      <c r="M27" s="170">
        <v>3640</v>
      </c>
      <c r="N27" s="170">
        <v>3643</v>
      </c>
      <c r="O27" s="170">
        <v>3638</v>
      </c>
      <c r="P27" s="217">
        <v>3638</v>
      </c>
      <c r="Q27" s="217">
        <v>3660</v>
      </c>
      <c r="R27" s="217">
        <v>3660</v>
      </c>
      <c r="S27" s="217">
        <v>3660</v>
      </c>
      <c r="T27" s="217">
        <v>3660</v>
      </c>
      <c r="U27" s="217">
        <v>3659.3</v>
      </c>
      <c r="V27" s="217">
        <v>3659.3</v>
      </c>
      <c r="W27" s="217">
        <v>3659.3</v>
      </c>
      <c r="X27" s="217">
        <v>3654.6</v>
      </c>
      <c r="Y27" s="217">
        <v>3654.6</v>
      </c>
      <c r="Z27" s="217">
        <v>3654.6</v>
      </c>
      <c r="AA27" s="217">
        <v>3654.6</v>
      </c>
      <c r="AB27" s="217">
        <v>3653.5</v>
      </c>
      <c r="AC27" s="217">
        <v>3653.5</v>
      </c>
      <c r="AD27" s="217">
        <v>3722.2</v>
      </c>
      <c r="AE27" s="217">
        <v>3767.8</v>
      </c>
      <c r="AF27" s="217">
        <v>3767.8</v>
      </c>
      <c r="AG27" s="217">
        <v>3768.8</v>
      </c>
      <c r="AH27" s="8" t="s">
        <v>29</v>
      </c>
      <c r="AI27" s="322"/>
    </row>
    <row r="28" spans="1:35" ht="12.75" customHeight="1" x14ac:dyDescent="0.2">
      <c r="A28" s="6"/>
      <c r="B28" s="130" t="s">
        <v>46</v>
      </c>
      <c r="C28" s="223" t="s">
        <v>51</v>
      </c>
      <c r="D28" s="223" t="s">
        <v>51</v>
      </c>
      <c r="E28" s="223" t="s">
        <v>51</v>
      </c>
      <c r="F28" s="223" t="s">
        <v>51</v>
      </c>
      <c r="G28" s="223" t="s">
        <v>51</v>
      </c>
      <c r="H28" s="223" t="s">
        <v>51</v>
      </c>
      <c r="I28" s="223" t="s">
        <v>51</v>
      </c>
      <c r="J28" s="223" t="s">
        <v>51</v>
      </c>
      <c r="K28" s="223" t="s">
        <v>51</v>
      </c>
      <c r="L28" s="223" t="s">
        <v>51</v>
      </c>
      <c r="M28" s="223" t="s">
        <v>51</v>
      </c>
      <c r="N28" s="223" t="s">
        <v>51</v>
      </c>
      <c r="O28" s="223" t="s">
        <v>51</v>
      </c>
      <c r="P28" s="223" t="s">
        <v>51</v>
      </c>
      <c r="Q28" s="223" t="s">
        <v>51</v>
      </c>
      <c r="R28" s="223" t="s">
        <v>51</v>
      </c>
      <c r="S28" s="223" t="s">
        <v>51</v>
      </c>
      <c r="T28" s="223" t="s">
        <v>51</v>
      </c>
      <c r="U28" s="223" t="s">
        <v>51</v>
      </c>
      <c r="V28" s="223" t="s">
        <v>51</v>
      </c>
      <c r="W28" s="223" t="s">
        <v>51</v>
      </c>
      <c r="X28" s="223" t="s">
        <v>51</v>
      </c>
      <c r="Y28" s="223" t="s">
        <v>51</v>
      </c>
      <c r="Z28" s="223" t="s">
        <v>51</v>
      </c>
      <c r="AA28" s="223" t="s">
        <v>51</v>
      </c>
      <c r="AB28" s="223" t="s">
        <v>51</v>
      </c>
      <c r="AC28" s="223" t="s">
        <v>51</v>
      </c>
      <c r="AD28" s="223" t="s">
        <v>51</v>
      </c>
      <c r="AE28" s="223" t="s">
        <v>51</v>
      </c>
      <c r="AF28" s="223" t="s">
        <v>51</v>
      </c>
      <c r="AG28" s="223" t="s">
        <v>51</v>
      </c>
      <c r="AH28" s="130" t="s">
        <v>46</v>
      </c>
      <c r="AI28" s="322"/>
    </row>
    <row r="29" spans="1:35" ht="12.75" customHeight="1" x14ac:dyDescent="0.2">
      <c r="A29" s="6"/>
      <c r="B29" s="8" t="s">
        <v>30</v>
      </c>
      <c r="C29" s="169"/>
      <c r="D29" s="217"/>
      <c r="E29" s="217">
        <v>1782</v>
      </c>
      <c r="F29" s="217">
        <v>1779</v>
      </c>
      <c r="G29" s="217">
        <v>1779</v>
      </c>
      <c r="H29" s="217">
        <v>1779</v>
      </c>
      <c r="I29" s="217">
        <v>1779</v>
      </c>
      <c r="J29" s="217">
        <v>1779</v>
      </c>
      <c r="K29" s="217">
        <v>1779</v>
      </c>
      <c r="L29" s="217">
        <v>1779</v>
      </c>
      <c r="M29" s="217">
        <v>1779</v>
      </c>
      <c r="N29" s="217">
        <v>1779</v>
      </c>
      <c r="O29" s="217">
        <v>1779</v>
      </c>
      <c r="P29" s="217">
        <v>1779</v>
      </c>
      <c r="Q29" s="217">
        <v>1779</v>
      </c>
      <c r="R29" s="217">
        <v>1779</v>
      </c>
      <c r="S29" s="217">
        <v>1779</v>
      </c>
      <c r="T29" s="217">
        <v>1779</v>
      </c>
      <c r="U29" s="217">
        <v>1779</v>
      </c>
      <c r="V29" s="217">
        <v>1779</v>
      </c>
      <c r="W29" s="217">
        <v>1779</v>
      </c>
      <c r="X29" s="217">
        <v>1779</v>
      </c>
      <c r="Y29" s="217">
        <v>1779</v>
      </c>
      <c r="Z29" s="217">
        <v>1779</v>
      </c>
      <c r="AA29" s="217">
        <v>1779</v>
      </c>
      <c r="AB29" s="217">
        <v>1779</v>
      </c>
      <c r="AC29" s="217">
        <v>1779</v>
      </c>
      <c r="AD29" s="354">
        <v>2635</v>
      </c>
      <c r="AE29" s="217">
        <v>2763</v>
      </c>
      <c r="AF29" s="217">
        <v>2763</v>
      </c>
      <c r="AG29" s="217">
        <v>2763</v>
      </c>
      <c r="AH29" s="8" t="s">
        <v>30</v>
      </c>
      <c r="AI29" s="322"/>
    </row>
    <row r="30" spans="1:35" ht="12.75" customHeight="1" x14ac:dyDescent="0.2">
      <c r="A30" s="6"/>
      <c r="B30" s="298" t="s">
        <v>32</v>
      </c>
      <c r="C30" s="171" t="s">
        <v>51</v>
      </c>
      <c r="D30" s="223" t="s">
        <v>51</v>
      </c>
      <c r="E30" s="223" t="s">
        <v>51</v>
      </c>
      <c r="F30" s="223" t="s">
        <v>51</v>
      </c>
      <c r="G30" s="223" t="s">
        <v>51</v>
      </c>
      <c r="H30" s="223" t="s">
        <v>51</v>
      </c>
      <c r="I30" s="223" t="s">
        <v>51</v>
      </c>
      <c r="J30" s="223" t="s">
        <v>51</v>
      </c>
      <c r="K30" s="223" t="s">
        <v>51</v>
      </c>
      <c r="L30" s="223" t="s">
        <v>51</v>
      </c>
      <c r="M30" s="223" t="s">
        <v>51</v>
      </c>
      <c r="N30" s="223" t="s">
        <v>51</v>
      </c>
      <c r="O30" s="223" t="s">
        <v>51</v>
      </c>
      <c r="P30" s="223" t="s">
        <v>51</v>
      </c>
      <c r="Q30" s="223" t="s">
        <v>51</v>
      </c>
      <c r="R30" s="223" t="s">
        <v>51</v>
      </c>
      <c r="S30" s="223" t="s">
        <v>51</v>
      </c>
      <c r="T30" s="223" t="s">
        <v>51</v>
      </c>
      <c r="U30" s="223" t="s">
        <v>51</v>
      </c>
      <c r="V30" s="223" t="s">
        <v>51</v>
      </c>
      <c r="W30" s="223" t="s">
        <v>51</v>
      </c>
      <c r="X30" s="223" t="s">
        <v>51</v>
      </c>
      <c r="Y30" s="223" t="s">
        <v>51</v>
      </c>
      <c r="Z30" s="223" t="s">
        <v>51</v>
      </c>
      <c r="AA30" s="223" t="s">
        <v>51</v>
      </c>
      <c r="AB30" s="223" t="s">
        <v>51</v>
      </c>
      <c r="AC30" s="223" t="s">
        <v>51</v>
      </c>
      <c r="AD30" s="223" t="s">
        <v>51</v>
      </c>
      <c r="AE30" s="223" t="s">
        <v>51</v>
      </c>
      <c r="AF30" s="223" t="s">
        <v>51</v>
      </c>
      <c r="AG30" s="310" t="s">
        <v>51</v>
      </c>
      <c r="AH30" s="203" t="s">
        <v>32</v>
      </c>
      <c r="AI30" s="322"/>
    </row>
    <row r="31" spans="1:35" ht="12.75" customHeight="1" x14ac:dyDescent="0.2">
      <c r="A31" s="6"/>
      <c r="B31" s="297" t="s">
        <v>31</v>
      </c>
      <c r="C31" s="172"/>
      <c r="D31" s="218"/>
      <c r="E31" s="218">
        <v>2379</v>
      </c>
      <c r="F31" s="217">
        <v>172</v>
      </c>
      <c r="G31" s="217">
        <v>172</v>
      </c>
      <c r="H31" s="217">
        <v>172</v>
      </c>
      <c r="I31" s="217">
        <v>172</v>
      </c>
      <c r="J31" s="217">
        <v>172</v>
      </c>
      <c r="K31" s="217">
        <v>172</v>
      </c>
      <c r="L31" s="217">
        <v>172</v>
      </c>
      <c r="M31" s="217">
        <v>172</v>
      </c>
      <c r="N31" s="217">
        <v>172</v>
      </c>
      <c r="O31" s="217">
        <v>172</v>
      </c>
      <c r="P31" s="217">
        <v>172</v>
      </c>
      <c r="Q31" s="217">
        <v>172</v>
      </c>
      <c r="R31" s="217">
        <v>172</v>
      </c>
      <c r="S31" s="217">
        <v>172</v>
      </c>
      <c r="T31" s="217">
        <v>172</v>
      </c>
      <c r="U31" s="217">
        <v>172</v>
      </c>
      <c r="V31" s="217">
        <v>172</v>
      </c>
      <c r="W31" s="217">
        <v>172</v>
      </c>
      <c r="X31" s="217">
        <v>172</v>
      </c>
      <c r="Y31" s="217">
        <v>172</v>
      </c>
      <c r="Z31" s="217">
        <v>172</v>
      </c>
      <c r="AA31" s="217">
        <v>172</v>
      </c>
      <c r="AB31" s="217">
        <v>172</v>
      </c>
      <c r="AC31" s="217">
        <v>172</v>
      </c>
      <c r="AD31" s="217">
        <v>172</v>
      </c>
      <c r="AE31" s="217">
        <v>172.45</v>
      </c>
      <c r="AF31" s="217">
        <v>172.45</v>
      </c>
      <c r="AG31" s="196">
        <v>172.45</v>
      </c>
      <c r="AH31" s="202" t="s">
        <v>31</v>
      </c>
      <c r="AI31" s="322"/>
    </row>
    <row r="32" spans="1:35" ht="12.75" customHeight="1" x14ac:dyDescent="0.2">
      <c r="A32" s="6"/>
      <c r="B32" s="298" t="s">
        <v>47</v>
      </c>
      <c r="C32" s="171">
        <v>6000</v>
      </c>
      <c r="D32" s="223">
        <v>6057</v>
      </c>
      <c r="E32" s="223">
        <v>6072</v>
      </c>
      <c r="F32" s="223">
        <v>6120</v>
      </c>
      <c r="G32" s="223">
        <v>6120</v>
      </c>
      <c r="H32" s="223">
        <v>6245</v>
      </c>
      <c r="I32" s="223">
        <v>7787</v>
      </c>
      <c r="J32" s="223">
        <v>7842</v>
      </c>
      <c r="K32" s="223">
        <v>7842</v>
      </c>
      <c r="L32" s="223">
        <v>7872</v>
      </c>
      <c r="M32" s="223">
        <v>7872</v>
      </c>
      <c r="N32" s="223">
        <v>7884</v>
      </c>
      <c r="O32" s="223">
        <v>8018</v>
      </c>
      <c r="P32" s="223">
        <v>8029</v>
      </c>
      <c r="Q32" s="223">
        <v>8045</v>
      </c>
      <c r="R32" s="223">
        <v>8049</v>
      </c>
      <c r="S32" s="223">
        <v>7983</v>
      </c>
      <c r="T32" s="223">
        <v>8002</v>
      </c>
      <c r="U32" s="223">
        <v>8006</v>
      </c>
      <c r="V32" s="223">
        <v>8013</v>
      </c>
      <c r="W32" s="223">
        <v>8014</v>
      </c>
      <c r="X32" s="223">
        <v>8052</v>
      </c>
      <c r="Y32" s="223">
        <v>8052</v>
      </c>
      <c r="Z32" s="223">
        <v>8127</v>
      </c>
      <c r="AA32" s="223">
        <v>8136</v>
      </c>
      <c r="AB32" s="223">
        <v>8136</v>
      </c>
      <c r="AC32" s="223">
        <v>8132</v>
      </c>
      <c r="AD32" s="223">
        <v>8125</v>
      </c>
      <c r="AE32" s="223">
        <v>8133</v>
      </c>
      <c r="AF32" s="223">
        <v>8082</v>
      </c>
      <c r="AG32" s="310">
        <v>8086</v>
      </c>
      <c r="AH32" s="203" t="s">
        <v>47</v>
      </c>
      <c r="AI32" s="322"/>
    </row>
    <row r="33" spans="1:35" ht="12.75" customHeight="1" x14ac:dyDescent="0.2">
      <c r="A33" s="6"/>
      <c r="B33" s="299" t="s">
        <v>48</v>
      </c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311"/>
      <c r="AH33" s="113" t="s">
        <v>48</v>
      </c>
      <c r="AI33" s="322"/>
    </row>
    <row r="34" spans="1:35" ht="12.75" customHeight="1" x14ac:dyDescent="0.2">
      <c r="A34" s="6"/>
      <c r="B34" s="308" t="s">
        <v>19</v>
      </c>
      <c r="C34" s="306" t="s">
        <v>51</v>
      </c>
      <c r="D34" s="307" t="s">
        <v>51</v>
      </c>
      <c r="E34" s="307" t="s">
        <v>51</v>
      </c>
      <c r="F34" s="307" t="s">
        <v>51</v>
      </c>
      <c r="G34" s="307" t="s">
        <v>51</v>
      </c>
      <c r="H34" s="307" t="s">
        <v>51</v>
      </c>
      <c r="I34" s="307" t="s">
        <v>51</v>
      </c>
      <c r="J34" s="307" t="s">
        <v>51</v>
      </c>
      <c r="K34" s="307" t="s">
        <v>51</v>
      </c>
      <c r="L34" s="307" t="s">
        <v>51</v>
      </c>
      <c r="M34" s="307" t="s">
        <v>51</v>
      </c>
      <c r="N34" s="307" t="s">
        <v>51</v>
      </c>
      <c r="O34" s="307" t="s">
        <v>51</v>
      </c>
      <c r="P34" s="307" t="s">
        <v>51</v>
      </c>
      <c r="Q34" s="307" t="s">
        <v>51</v>
      </c>
      <c r="R34" s="307" t="s">
        <v>51</v>
      </c>
      <c r="S34" s="307" t="s">
        <v>51</v>
      </c>
      <c r="T34" s="307" t="s">
        <v>51</v>
      </c>
      <c r="U34" s="307" t="s">
        <v>51</v>
      </c>
      <c r="V34" s="307" t="s">
        <v>51</v>
      </c>
      <c r="W34" s="341" t="s">
        <v>51</v>
      </c>
      <c r="X34" s="341" t="s">
        <v>51</v>
      </c>
      <c r="Y34" s="341" t="s">
        <v>51</v>
      </c>
      <c r="Z34" s="341" t="s">
        <v>51</v>
      </c>
      <c r="AA34" s="341" t="s">
        <v>51</v>
      </c>
      <c r="AB34" s="341" t="s">
        <v>51</v>
      </c>
      <c r="AC34" s="341" t="s">
        <v>51</v>
      </c>
      <c r="AD34" s="341" t="s">
        <v>51</v>
      </c>
      <c r="AE34" s="341" t="s">
        <v>51</v>
      </c>
      <c r="AF34" s="341" t="s">
        <v>51</v>
      </c>
      <c r="AG34" s="342"/>
      <c r="AH34" s="343" t="s">
        <v>19</v>
      </c>
      <c r="AI34" s="322"/>
    </row>
    <row r="35" spans="1:35" ht="12.75" customHeight="1" x14ac:dyDescent="0.2">
      <c r="A35" s="6"/>
      <c r="B35" s="297" t="s">
        <v>49</v>
      </c>
      <c r="C35" s="169" t="s">
        <v>51</v>
      </c>
      <c r="D35" s="217" t="s">
        <v>51</v>
      </c>
      <c r="E35" s="217" t="s">
        <v>51</v>
      </c>
      <c r="F35" s="217" t="s">
        <v>51</v>
      </c>
      <c r="G35" s="217" t="s">
        <v>51</v>
      </c>
      <c r="H35" s="217" t="s">
        <v>51</v>
      </c>
      <c r="I35" s="217" t="s">
        <v>51</v>
      </c>
      <c r="J35" s="217" t="s">
        <v>51</v>
      </c>
      <c r="K35" s="217" t="s">
        <v>51</v>
      </c>
      <c r="L35" s="217" t="s">
        <v>51</v>
      </c>
      <c r="M35" s="217" t="s">
        <v>51</v>
      </c>
      <c r="N35" s="217" t="s">
        <v>51</v>
      </c>
      <c r="O35" s="217" t="s">
        <v>51</v>
      </c>
      <c r="P35" s="217" t="s">
        <v>51</v>
      </c>
      <c r="Q35" s="217" t="s">
        <v>51</v>
      </c>
      <c r="R35" s="217" t="s">
        <v>51</v>
      </c>
      <c r="S35" s="217" t="s">
        <v>51</v>
      </c>
      <c r="T35" s="217" t="s">
        <v>51</v>
      </c>
      <c r="U35" s="217" t="s">
        <v>51</v>
      </c>
      <c r="V35" s="217" t="s">
        <v>51</v>
      </c>
      <c r="W35" s="133" t="s">
        <v>51</v>
      </c>
      <c r="X35" s="133" t="s">
        <v>51</v>
      </c>
      <c r="Y35" s="133" t="s">
        <v>51</v>
      </c>
      <c r="Z35" s="133" t="s">
        <v>51</v>
      </c>
      <c r="AA35" s="133" t="s">
        <v>51</v>
      </c>
      <c r="AB35" s="133" t="s">
        <v>51</v>
      </c>
      <c r="AC35" s="133" t="s">
        <v>51</v>
      </c>
      <c r="AD35" s="133" t="s">
        <v>51</v>
      </c>
      <c r="AE35" s="133" t="s">
        <v>51</v>
      </c>
      <c r="AF35" s="133" t="s">
        <v>51</v>
      </c>
      <c r="AG35" s="319"/>
      <c r="AH35" s="202" t="s">
        <v>49</v>
      </c>
      <c r="AI35" s="322"/>
    </row>
    <row r="36" spans="1:35" ht="12.75" customHeight="1" x14ac:dyDescent="0.2">
      <c r="A36" s="6"/>
      <c r="B36" s="301" t="s">
        <v>20</v>
      </c>
      <c r="C36" s="190" t="s">
        <v>51</v>
      </c>
      <c r="D36" s="224" t="s">
        <v>51</v>
      </c>
      <c r="E36" s="224" t="s">
        <v>51</v>
      </c>
      <c r="F36" s="224" t="s">
        <v>51</v>
      </c>
      <c r="G36" s="224" t="s">
        <v>51</v>
      </c>
      <c r="H36" s="224" t="s">
        <v>51</v>
      </c>
      <c r="I36" s="224" t="s">
        <v>51</v>
      </c>
      <c r="J36" s="224" t="s">
        <v>51</v>
      </c>
      <c r="K36" s="224" t="s">
        <v>51</v>
      </c>
      <c r="L36" s="224" t="s">
        <v>51</v>
      </c>
      <c r="M36" s="224" t="s">
        <v>51</v>
      </c>
      <c r="N36" s="224" t="s">
        <v>51</v>
      </c>
      <c r="O36" s="224" t="s">
        <v>51</v>
      </c>
      <c r="P36" s="224" t="s">
        <v>51</v>
      </c>
      <c r="Q36" s="224" t="s">
        <v>51</v>
      </c>
      <c r="R36" s="224" t="s">
        <v>51</v>
      </c>
      <c r="S36" s="224" t="s">
        <v>51</v>
      </c>
      <c r="T36" s="224" t="s">
        <v>51</v>
      </c>
      <c r="U36" s="224" t="s">
        <v>51</v>
      </c>
      <c r="V36" s="224" t="s">
        <v>51</v>
      </c>
      <c r="W36" s="309" t="s">
        <v>51</v>
      </c>
      <c r="X36" s="309">
        <v>574.4</v>
      </c>
      <c r="Y36" s="309">
        <v>574.4</v>
      </c>
      <c r="Z36" s="309">
        <v>579</v>
      </c>
      <c r="AA36" s="309">
        <v>579</v>
      </c>
      <c r="AB36" s="309">
        <v>579</v>
      </c>
      <c r="AC36" s="309">
        <v>579</v>
      </c>
      <c r="AD36" s="309">
        <v>579</v>
      </c>
      <c r="AE36" s="309">
        <v>531.1</v>
      </c>
      <c r="AF36" s="309">
        <v>531.1</v>
      </c>
      <c r="AG36" s="458">
        <v>531.1</v>
      </c>
      <c r="AH36" s="136" t="s">
        <v>20</v>
      </c>
      <c r="AI36" s="322"/>
    </row>
    <row r="37" spans="1:35" s="5" customFormat="1" ht="12.75" customHeight="1" x14ac:dyDescent="0.2">
      <c r="A37" s="377"/>
      <c r="B37" s="297" t="s">
        <v>87</v>
      </c>
      <c r="C37" s="169" t="s">
        <v>51</v>
      </c>
      <c r="D37" s="217" t="s">
        <v>51</v>
      </c>
      <c r="E37" s="217" t="s">
        <v>51</v>
      </c>
      <c r="F37" s="217" t="s">
        <v>51</v>
      </c>
      <c r="G37" s="217" t="s">
        <v>51</v>
      </c>
      <c r="H37" s="217" t="s">
        <v>51</v>
      </c>
      <c r="I37" s="217" t="s">
        <v>51</v>
      </c>
      <c r="J37" s="217" t="s">
        <v>51</v>
      </c>
      <c r="K37" s="217" t="s">
        <v>51</v>
      </c>
      <c r="L37" s="217" t="s">
        <v>51</v>
      </c>
      <c r="M37" s="217" t="s">
        <v>51</v>
      </c>
      <c r="N37" s="217" t="s">
        <v>51</v>
      </c>
      <c r="O37" s="217" t="s">
        <v>51</v>
      </c>
      <c r="P37" s="217" t="s">
        <v>51</v>
      </c>
      <c r="Q37" s="217" t="s">
        <v>51</v>
      </c>
      <c r="R37" s="217" t="s">
        <v>51</v>
      </c>
      <c r="S37" s="217" t="s">
        <v>51</v>
      </c>
      <c r="T37" s="217" t="s">
        <v>51</v>
      </c>
      <c r="U37" s="217" t="s">
        <v>51</v>
      </c>
      <c r="V37" s="217" t="s">
        <v>51</v>
      </c>
      <c r="W37" s="133" t="s">
        <v>51</v>
      </c>
      <c r="X37" s="133" t="s">
        <v>51</v>
      </c>
      <c r="Y37" s="133" t="s">
        <v>51</v>
      </c>
      <c r="Z37" s="133" t="s">
        <v>51</v>
      </c>
      <c r="AA37" s="133" t="s">
        <v>51</v>
      </c>
      <c r="AB37" s="133" t="s">
        <v>51</v>
      </c>
      <c r="AC37" s="133" t="s">
        <v>51</v>
      </c>
      <c r="AD37" s="133" t="s">
        <v>51</v>
      </c>
      <c r="AE37" s="133" t="s">
        <v>51</v>
      </c>
      <c r="AF37" s="133" t="s">
        <v>51</v>
      </c>
      <c r="AG37" s="319" t="s">
        <v>51</v>
      </c>
      <c r="AH37" s="202" t="s">
        <v>87</v>
      </c>
      <c r="AI37" s="322"/>
    </row>
    <row r="38" spans="1:35" ht="12.75" customHeight="1" x14ac:dyDescent="0.2">
      <c r="A38" s="6"/>
      <c r="B38" s="298" t="s">
        <v>141</v>
      </c>
      <c r="C38" s="514"/>
      <c r="D38" s="515"/>
      <c r="E38" s="515"/>
      <c r="F38" s="180">
        <v>40</v>
      </c>
      <c r="G38" s="180">
        <v>40</v>
      </c>
      <c r="H38" s="180">
        <v>40</v>
      </c>
      <c r="I38" s="180">
        <v>40</v>
      </c>
      <c r="J38" s="180">
        <v>40</v>
      </c>
      <c r="K38" s="180">
        <v>42</v>
      </c>
      <c r="L38" s="180">
        <v>42</v>
      </c>
      <c r="M38" s="180">
        <v>42</v>
      </c>
      <c r="N38" s="180">
        <v>42</v>
      </c>
      <c r="O38" s="180">
        <v>42</v>
      </c>
      <c r="P38" s="180">
        <v>42</v>
      </c>
      <c r="Q38" s="180">
        <v>42</v>
      </c>
      <c r="R38" s="180">
        <v>42</v>
      </c>
      <c r="S38" s="516">
        <v>42</v>
      </c>
      <c r="T38" s="180">
        <v>42</v>
      </c>
      <c r="U38" s="180">
        <v>42</v>
      </c>
      <c r="V38" s="180">
        <v>42</v>
      </c>
      <c r="W38" s="180">
        <v>42</v>
      </c>
      <c r="X38" s="180">
        <v>42</v>
      </c>
      <c r="Y38" s="180">
        <v>42</v>
      </c>
      <c r="Z38" s="180">
        <v>42</v>
      </c>
      <c r="AA38" s="180">
        <v>45</v>
      </c>
      <c r="AB38" s="180">
        <v>90</v>
      </c>
      <c r="AC38" s="180">
        <v>90</v>
      </c>
      <c r="AD38" s="180">
        <v>8</v>
      </c>
      <c r="AE38" s="180">
        <v>8</v>
      </c>
      <c r="AF38" s="180">
        <v>8</v>
      </c>
      <c r="AG38" s="517">
        <v>6.5</v>
      </c>
      <c r="AH38" s="203" t="s">
        <v>141</v>
      </c>
      <c r="AI38" s="322"/>
    </row>
    <row r="39" spans="1:35" s="5" customFormat="1" ht="12.75" customHeight="1" x14ac:dyDescent="0.2">
      <c r="A39" s="377"/>
      <c r="B39" s="297" t="s">
        <v>0</v>
      </c>
      <c r="C39" s="169" t="s">
        <v>51</v>
      </c>
      <c r="D39" s="217" t="s">
        <v>51</v>
      </c>
      <c r="E39" s="217" t="s">
        <v>51</v>
      </c>
      <c r="F39" s="217" t="s">
        <v>51</v>
      </c>
      <c r="G39" s="217" t="s">
        <v>51</v>
      </c>
      <c r="H39" s="217" t="s">
        <v>51</v>
      </c>
      <c r="I39" s="217" t="s">
        <v>51</v>
      </c>
      <c r="J39" s="217" t="s">
        <v>51</v>
      </c>
      <c r="K39" s="217" t="s">
        <v>51</v>
      </c>
      <c r="L39" s="217" t="s">
        <v>51</v>
      </c>
      <c r="M39" s="217" t="s">
        <v>51</v>
      </c>
      <c r="N39" s="217" t="s">
        <v>51</v>
      </c>
      <c r="O39" s="217" t="s">
        <v>51</v>
      </c>
      <c r="P39" s="217" t="s">
        <v>51</v>
      </c>
      <c r="Q39" s="217" t="s">
        <v>51</v>
      </c>
      <c r="R39" s="217" t="s">
        <v>51</v>
      </c>
      <c r="S39" s="217" t="s">
        <v>51</v>
      </c>
      <c r="T39" s="217" t="s">
        <v>51</v>
      </c>
      <c r="U39" s="217" t="s">
        <v>51</v>
      </c>
      <c r="V39" s="217" t="s">
        <v>51</v>
      </c>
      <c r="W39" s="133" t="s">
        <v>51</v>
      </c>
      <c r="X39" s="133" t="s">
        <v>51</v>
      </c>
      <c r="Y39" s="133" t="s">
        <v>51</v>
      </c>
      <c r="Z39" s="133" t="s">
        <v>51</v>
      </c>
      <c r="AA39" s="133" t="s">
        <v>51</v>
      </c>
      <c r="AB39" s="133" t="s">
        <v>51</v>
      </c>
      <c r="AC39" s="133" t="s">
        <v>51</v>
      </c>
      <c r="AD39" s="133" t="s">
        <v>51</v>
      </c>
      <c r="AE39" s="133" t="s">
        <v>51</v>
      </c>
      <c r="AF39" s="133" t="s">
        <v>51</v>
      </c>
      <c r="AG39" s="319" t="s">
        <v>51</v>
      </c>
      <c r="AH39" s="202" t="s">
        <v>0</v>
      </c>
      <c r="AI39" s="322"/>
    </row>
    <row r="40" spans="1:35" ht="12.75" customHeight="1" x14ac:dyDescent="0.2">
      <c r="A40" s="6"/>
      <c r="B40" s="298" t="s">
        <v>89</v>
      </c>
      <c r="C40" s="171" t="s">
        <v>51</v>
      </c>
      <c r="D40" s="223" t="s">
        <v>51</v>
      </c>
      <c r="E40" s="223" t="s">
        <v>51</v>
      </c>
      <c r="F40" s="223" t="s">
        <v>51</v>
      </c>
      <c r="G40" s="223" t="s">
        <v>51</v>
      </c>
      <c r="H40" s="223" t="s">
        <v>51</v>
      </c>
      <c r="I40" s="223" t="s">
        <v>51</v>
      </c>
      <c r="J40" s="223" t="s">
        <v>51</v>
      </c>
      <c r="K40" s="223" t="s">
        <v>51</v>
      </c>
      <c r="L40" s="223" t="s">
        <v>51</v>
      </c>
      <c r="M40" s="223" t="s">
        <v>51</v>
      </c>
      <c r="N40" s="223" t="s">
        <v>51</v>
      </c>
      <c r="O40" s="223" t="s">
        <v>51</v>
      </c>
      <c r="P40" s="223" t="s">
        <v>51</v>
      </c>
      <c r="Q40" s="223" t="s">
        <v>51</v>
      </c>
      <c r="R40" s="223" t="s">
        <v>51</v>
      </c>
      <c r="S40" s="223" t="s">
        <v>51</v>
      </c>
      <c r="T40" s="223" t="s">
        <v>51</v>
      </c>
      <c r="U40" s="223" t="s">
        <v>51</v>
      </c>
      <c r="V40" s="223" t="s">
        <v>51</v>
      </c>
      <c r="W40" s="165" t="s">
        <v>51</v>
      </c>
      <c r="X40" s="165" t="s">
        <v>51</v>
      </c>
      <c r="Y40" s="165" t="s">
        <v>51</v>
      </c>
      <c r="Z40" s="165" t="s">
        <v>51</v>
      </c>
      <c r="AA40" s="165" t="s">
        <v>51</v>
      </c>
      <c r="AB40" s="165" t="s">
        <v>51</v>
      </c>
      <c r="AC40" s="165" t="s">
        <v>51</v>
      </c>
      <c r="AD40" s="165" t="s">
        <v>51</v>
      </c>
      <c r="AE40" s="165" t="s">
        <v>51</v>
      </c>
      <c r="AF40" s="165" t="s">
        <v>51</v>
      </c>
      <c r="AG40" s="340" t="s">
        <v>51</v>
      </c>
      <c r="AH40" s="203" t="s">
        <v>89</v>
      </c>
      <c r="AI40" s="322"/>
    </row>
    <row r="41" spans="1:35" s="5" customFormat="1" ht="12.75" customHeight="1" x14ac:dyDescent="0.2">
      <c r="A41" s="377"/>
      <c r="B41" s="297" t="s">
        <v>88</v>
      </c>
      <c r="C41" s="169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133"/>
      <c r="S41" s="133"/>
      <c r="T41" s="133"/>
      <c r="U41" s="217">
        <v>1364</v>
      </c>
      <c r="V41" s="217">
        <v>1364</v>
      </c>
      <c r="W41" s="133">
        <v>1364</v>
      </c>
      <c r="X41" s="133">
        <v>1364</v>
      </c>
      <c r="Y41" s="133">
        <v>1364</v>
      </c>
      <c r="Z41" s="217">
        <v>1593</v>
      </c>
      <c r="AA41" s="217">
        <v>1593</v>
      </c>
      <c r="AB41" s="217">
        <v>1593</v>
      </c>
      <c r="AC41" s="133">
        <v>1593</v>
      </c>
      <c r="AD41" s="133">
        <v>1593</v>
      </c>
      <c r="AE41" s="217">
        <v>1593</v>
      </c>
      <c r="AF41" s="217">
        <v>1593</v>
      </c>
      <c r="AG41" s="196">
        <v>1594</v>
      </c>
      <c r="AH41" s="202" t="s">
        <v>88</v>
      </c>
      <c r="AI41" s="322"/>
    </row>
    <row r="42" spans="1:35" s="5" customFormat="1" ht="12.75" customHeight="1" x14ac:dyDescent="0.2">
      <c r="A42" s="377"/>
      <c r="B42" s="298" t="s">
        <v>33</v>
      </c>
      <c r="C42" s="171" t="s">
        <v>51</v>
      </c>
      <c r="D42" s="223" t="s">
        <v>51</v>
      </c>
      <c r="E42" s="223" t="s">
        <v>51</v>
      </c>
      <c r="F42" s="223" t="s">
        <v>51</v>
      </c>
      <c r="G42" s="223" t="s">
        <v>51</v>
      </c>
      <c r="H42" s="223" t="s">
        <v>51</v>
      </c>
      <c r="I42" s="223" t="s">
        <v>51</v>
      </c>
      <c r="J42" s="223" t="s">
        <v>51</v>
      </c>
      <c r="K42" s="223" t="s">
        <v>51</v>
      </c>
      <c r="L42" s="223" t="s">
        <v>51</v>
      </c>
      <c r="M42" s="223" t="s">
        <v>51</v>
      </c>
      <c r="N42" s="223" t="s">
        <v>51</v>
      </c>
      <c r="O42" s="223" t="s">
        <v>51</v>
      </c>
      <c r="P42" s="223" t="s">
        <v>51</v>
      </c>
      <c r="Q42" s="223" t="s">
        <v>51</v>
      </c>
      <c r="R42" s="223" t="s">
        <v>51</v>
      </c>
      <c r="S42" s="223" t="s">
        <v>51</v>
      </c>
      <c r="T42" s="223" t="s">
        <v>51</v>
      </c>
      <c r="U42" s="223" t="s">
        <v>51</v>
      </c>
      <c r="V42" s="223" t="s">
        <v>51</v>
      </c>
      <c r="W42" s="165" t="s">
        <v>51</v>
      </c>
      <c r="X42" s="165" t="s">
        <v>51</v>
      </c>
      <c r="Y42" s="165" t="s">
        <v>51</v>
      </c>
      <c r="Z42" s="165" t="s">
        <v>51</v>
      </c>
      <c r="AA42" s="165" t="s">
        <v>51</v>
      </c>
      <c r="AB42" s="165" t="s">
        <v>51</v>
      </c>
      <c r="AC42" s="165" t="s">
        <v>51</v>
      </c>
      <c r="AD42" s="165" t="s">
        <v>51</v>
      </c>
      <c r="AE42" s="165" t="s">
        <v>51</v>
      </c>
      <c r="AF42" s="165" t="s">
        <v>51</v>
      </c>
      <c r="AG42" s="340" t="s">
        <v>51</v>
      </c>
      <c r="AH42" s="203" t="s">
        <v>33</v>
      </c>
    </row>
    <row r="43" spans="1:35" s="5" customFormat="1" ht="12.75" customHeight="1" x14ac:dyDescent="0.2">
      <c r="A43" s="377"/>
      <c r="B43" s="299" t="s">
        <v>139</v>
      </c>
      <c r="C43" s="507"/>
      <c r="D43" s="29"/>
      <c r="E43" s="175">
        <v>4005</v>
      </c>
      <c r="F43" s="175">
        <v>3662</v>
      </c>
      <c r="G43" s="175">
        <v>3182</v>
      </c>
      <c r="H43" s="175">
        <v>3046</v>
      </c>
      <c r="I43" s="175">
        <v>2993</v>
      </c>
      <c r="J43" s="175">
        <v>2436</v>
      </c>
      <c r="K43" s="175">
        <v>2414</v>
      </c>
      <c r="L43" s="175">
        <v>2281</v>
      </c>
      <c r="M43" s="175">
        <v>2282</v>
      </c>
      <c r="N43" s="305">
        <v>2282</v>
      </c>
      <c r="O43" s="305">
        <v>2282</v>
      </c>
      <c r="P43" s="175">
        <v>2191</v>
      </c>
      <c r="Q43" s="305">
        <v>2191</v>
      </c>
      <c r="R43" s="305">
        <v>2191</v>
      </c>
      <c r="S43" s="175">
        <v>2166</v>
      </c>
      <c r="T43" s="305">
        <v>2166</v>
      </c>
      <c r="U43" s="175">
        <v>2185</v>
      </c>
      <c r="V43" s="175">
        <v>2145</v>
      </c>
      <c r="W43" s="175">
        <v>2126</v>
      </c>
      <c r="X43" s="175">
        <v>2121</v>
      </c>
      <c r="Y43" s="175">
        <v>1613</v>
      </c>
      <c r="Z43" s="175">
        <v>1563</v>
      </c>
      <c r="AA43" s="175">
        <v>1569</v>
      </c>
      <c r="AB43" s="175">
        <v>2129</v>
      </c>
      <c r="AC43" s="175">
        <v>1888</v>
      </c>
      <c r="AD43" s="175">
        <v>1888</v>
      </c>
      <c r="AE43" s="175">
        <v>1888</v>
      </c>
      <c r="AF43" s="175">
        <v>1888</v>
      </c>
      <c r="AG43" s="508"/>
      <c r="AH43" s="113" t="s">
        <v>139</v>
      </c>
    </row>
    <row r="44" spans="1:35" ht="12.75" customHeight="1" x14ac:dyDescent="0.2">
      <c r="A44" s="6"/>
      <c r="B44" s="301" t="s">
        <v>37</v>
      </c>
      <c r="C44" s="190">
        <v>1631</v>
      </c>
      <c r="D44" s="224">
        <v>1631</v>
      </c>
      <c r="E44" s="224">
        <v>1631</v>
      </c>
      <c r="F44" s="224">
        <v>1153</v>
      </c>
      <c r="G44" s="224">
        <v>1153</v>
      </c>
      <c r="H44" s="224">
        <v>1153</v>
      </c>
      <c r="I44" s="224">
        <v>1153</v>
      </c>
      <c r="J44" s="224">
        <v>1153</v>
      </c>
      <c r="K44" s="224">
        <v>1153</v>
      </c>
      <c r="L44" s="224">
        <v>1153</v>
      </c>
      <c r="M44" s="224">
        <v>1065</v>
      </c>
      <c r="N44" s="224">
        <v>1065</v>
      </c>
      <c r="O44" s="224">
        <v>1065</v>
      </c>
      <c r="P44" s="224">
        <v>1065</v>
      </c>
      <c r="Q44" s="224">
        <v>1065</v>
      </c>
      <c r="R44" s="224">
        <v>1050</v>
      </c>
      <c r="S44" s="224">
        <v>1050</v>
      </c>
      <c r="T44" s="224">
        <v>1050</v>
      </c>
      <c r="U44" s="224">
        <v>1050</v>
      </c>
      <c r="V44" s="224">
        <v>1050</v>
      </c>
      <c r="W44" s="224">
        <v>1050</v>
      </c>
      <c r="X44" s="224">
        <v>1050</v>
      </c>
      <c r="Y44" s="224">
        <v>1050</v>
      </c>
      <c r="Z44" s="224">
        <v>1050</v>
      </c>
      <c r="AA44" s="224">
        <v>1050</v>
      </c>
      <c r="AB44" s="224">
        <v>1050</v>
      </c>
      <c r="AC44" s="224">
        <v>1050</v>
      </c>
      <c r="AD44" s="224">
        <v>1050</v>
      </c>
      <c r="AE44" s="224">
        <v>1050</v>
      </c>
      <c r="AF44" s="224">
        <v>1050</v>
      </c>
      <c r="AG44" s="249">
        <v>1050</v>
      </c>
      <c r="AH44" s="136" t="s">
        <v>37</v>
      </c>
    </row>
    <row r="45" spans="1:35" s="5" customFormat="1" ht="15" customHeight="1" x14ac:dyDescent="0.2">
      <c r="B45" s="558" t="s">
        <v>188</v>
      </c>
      <c r="C45" s="430"/>
      <c r="D45" s="430"/>
      <c r="E45" s="430"/>
      <c r="F45" s="430"/>
      <c r="G45" s="430"/>
      <c r="H45" s="430"/>
      <c r="I45" s="430"/>
      <c r="J45" s="430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7"/>
      <c r="AD45" s="327"/>
      <c r="AE45" s="327"/>
      <c r="AF45" s="327"/>
      <c r="AG45" s="452"/>
      <c r="AH45" s="327"/>
    </row>
    <row r="46" spans="1:35" x14ac:dyDescent="0.2">
      <c r="A46" s="322"/>
      <c r="B46" s="238" t="s">
        <v>164</v>
      </c>
      <c r="C46" s="430"/>
      <c r="D46" s="430"/>
      <c r="E46" s="430"/>
      <c r="F46" s="430"/>
      <c r="G46" s="430"/>
      <c r="H46" s="430"/>
      <c r="I46" s="430"/>
      <c r="J46" s="430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127"/>
      <c r="AD46" s="127"/>
      <c r="AE46" s="127"/>
      <c r="AF46" s="127"/>
      <c r="AG46" s="127"/>
      <c r="AH46" s="127"/>
    </row>
    <row r="47" spans="1:35" x14ac:dyDescent="0.2">
      <c r="A47" s="322"/>
      <c r="B47" s="238" t="s">
        <v>163</v>
      </c>
      <c r="C47" s="430"/>
      <c r="D47" s="430"/>
      <c r="E47" s="430"/>
      <c r="F47" s="430"/>
      <c r="G47" s="430"/>
      <c r="H47" s="430"/>
      <c r="I47" s="430"/>
      <c r="J47" s="430"/>
      <c r="K47" s="32"/>
      <c r="L47" s="32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</row>
    <row r="48" spans="1:35" x14ac:dyDescent="0.2">
      <c r="B48" s="509" t="s">
        <v>184</v>
      </c>
    </row>
  </sheetData>
  <mergeCells count="3">
    <mergeCell ref="B1:C1"/>
    <mergeCell ref="B2:AH2"/>
    <mergeCell ref="B3:AH3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>
    <pageSetUpPr fitToPage="1"/>
  </sheetPr>
  <dimension ref="A1:AM54"/>
  <sheetViews>
    <sheetView zoomScaleNormal="100" workbookViewId="0">
      <selection activeCell="AF45" sqref="AF45"/>
    </sheetView>
  </sheetViews>
  <sheetFormatPr defaultRowHeight="12.75" x14ac:dyDescent="0.2"/>
  <cols>
    <col min="1" max="1" width="2.7109375" customWidth="1"/>
    <col min="2" max="2" width="4" customWidth="1"/>
    <col min="3" max="5" width="6.7109375" customWidth="1"/>
    <col min="6" max="9" width="5.7109375" customWidth="1"/>
    <col min="10" max="10" width="6.7109375" customWidth="1"/>
    <col min="11" max="14" width="5.7109375" customWidth="1"/>
    <col min="15" max="19" width="6.7109375" customWidth="1"/>
    <col min="20" max="22" width="7.28515625" customWidth="1"/>
    <col min="23" max="24" width="7.28515625" style="1" customWidth="1"/>
    <col min="25" max="30" width="7.28515625" customWidth="1"/>
    <col min="31" max="31" width="7.28515625" style="213" customWidth="1"/>
    <col min="32" max="32" width="7.28515625" customWidth="1"/>
    <col min="33" max="35" width="6.7109375" style="213" customWidth="1"/>
    <col min="36" max="36" width="6.7109375" style="322" customWidth="1"/>
    <col min="37" max="37" width="5.7109375" style="322" customWidth="1"/>
    <col min="38" max="38" width="5.5703125" customWidth="1"/>
  </cols>
  <sheetData>
    <row r="1" spans="1:39" ht="14.25" customHeight="1" x14ac:dyDescent="0.2">
      <c r="A1" s="1"/>
      <c r="B1" s="567"/>
      <c r="C1" s="567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AC1" s="282"/>
      <c r="AL1" s="216" t="s">
        <v>161</v>
      </c>
    </row>
    <row r="2" spans="1:39" ht="30" customHeight="1" x14ac:dyDescent="0.2">
      <c r="A2" s="1"/>
      <c r="B2" s="622" t="s">
        <v>17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2"/>
    </row>
    <row r="3" spans="1:39" ht="15" customHeight="1" x14ac:dyDescent="0.2">
      <c r="A3" s="1"/>
      <c r="B3" s="623" t="s">
        <v>18</v>
      </c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</row>
    <row r="4" spans="1:39" x14ac:dyDescent="0.2">
      <c r="B4" s="3"/>
      <c r="C4" s="29"/>
      <c r="D4" s="30"/>
      <c r="E4" s="129"/>
      <c r="F4" s="129"/>
      <c r="G4" s="129"/>
      <c r="H4" s="129"/>
      <c r="I4" s="129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523"/>
      <c r="AH4" s="523"/>
      <c r="AI4" s="523"/>
      <c r="AJ4" s="523"/>
      <c r="AK4" s="523" t="s">
        <v>4</v>
      </c>
    </row>
    <row r="5" spans="1:39" ht="15" customHeight="1" x14ac:dyDescent="0.2">
      <c r="B5" s="115"/>
      <c r="C5" s="114">
        <v>1970</v>
      </c>
      <c r="D5" s="114">
        <v>1980</v>
      </c>
      <c r="E5" s="114">
        <v>1990</v>
      </c>
      <c r="F5" s="34">
        <v>1991</v>
      </c>
      <c r="G5" s="34">
        <v>1992</v>
      </c>
      <c r="H5" s="34">
        <v>1993</v>
      </c>
      <c r="I5" s="34">
        <v>1994</v>
      </c>
      <c r="J5" s="34">
        <v>1995</v>
      </c>
      <c r="K5" s="34">
        <v>1996</v>
      </c>
      <c r="L5" s="34">
        <v>1997</v>
      </c>
      <c r="M5" s="34">
        <v>1998</v>
      </c>
      <c r="N5" s="34">
        <v>1999</v>
      </c>
      <c r="O5" s="34">
        <v>2000</v>
      </c>
      <c r="P5" s="34">
        <v>2001</v>
      </c>
      <c r="Q5" s="34">
        <v>2002</v>
      </c>
      <c r="R5" s="34">
        <v>2003</v>
      </c>
      <c r="S5" s="34">
        <v>2004</v>
      </c>
      <c r="T5" s="34">
        <v>2005</v>
      </c>
      <c r="U5" s="34">
        <v>2006</v>
      </c>
      <c r="V5" s="34">
        <v>2007</v>
      </c>
      <c r="W5" s="34">
        <v>2008</v>
      </c>
      <c r="X5" s="34">
        <v>2009</v>
      </c>
      <c r="Y5" s="34">
        <v>2010</v>
      </c>
      <c r="Z5" s="34">
        <v>2011</v>
      </c>
      <c r="AA5" s="34">
        <v>2012</v>
      </c>
      <c r="AB5" s="34">
        <v>2013</v>
      </c>
      <c r="AC5" s="34">
        <v>2014</v>
      </c>
      <c r="AD5" s="34">
        <v>2015</v>
      </c>
      <c r="AE5" s="34">
        <v>2016</v>
      </c>
      <c r="AF5" s="204">
        <v>2017</v>
      </c>
      <c r="AG5" s="34">
        <v>2018</v>
      </c>
      <c r="AH5" s="34">
        <v>2019</v>
      </c>
      <c r="AI5" s="264">
        <v>2020</v>
      </c>
      <c r="AJ5" s="204">
        <v>2021</v>
      </c>
      <c r="AK5" s="283">
        <v>2022</v>
      </c>
      <c r="AL5" s="344"/>
    </row>
    <row r="6" spans="1:39" ht="12.75" customHeight="1" x14ac:dyDescent="0.2">
      <c r="B6" s="207" t="s">
        <v>95</v>
      </c>
      <c r="C6" s="211"/>
      <c r="D6" s="211"/>
      <c r="E6" s="211"/>
      <c r="F6" s="206"/>
      <c r="G6" s="206"/>
      <c r="H6" s="206"/>
      <c r="I6" s="208"/>
      <c r="J6" s="208">
        <f>SUM(J7:J33)</f>
        <v>28497</v>
      </c>
      <c r="K6" s="208">
        <f t="shared" ref="K6:N6" si="0">SUM(K7:K33)</f>
        <v>28649</v>
      </c>
      <c r="L6" s="208">
        <f t="shared" si="0"/>
        <v>29331</v>
      </c>
      <c r="M6" s="208">
        <f t="shared" si="0"/>
        <v>29427</v>
      </c>
      <c r="N6" s="208">
        <f t="shared" si="0"/>
        <v>30555</v>
      </c>
      <c r="O6" s="208">
        <f t="shared" ref="O6" si="1">SUM(O7:O33)</f>
        <v>30578</v>
      </c>
      <c r="P6" s="208">
        <f t="shared" ref="P6" si="2">SUM(P7:P33)</f>
        <v>30582</v>
      </c>
      <c r="Q6" s="208">
        <f t="shared" ref="Q6:R6" si="3">SUM(Q7:Q33)</f>
        <v>30395</v>
      </c>
      <c r="R6" s="208">
        <f t="shared" si="3"/>
        <v>30496</v>
      </c>
      <c r="S6" s="208">
        <f t="shared" ref="S6" si="4">SUM(S7:S33)</f>
        <v>30964</v>
      </c>
      <c r="T6" s="208">
        <f t="shared" ref="T6" si="5">SUM(T7:T33)</f>
        <v>31338</v>
      </c>
      <c r="U6" s="208">
        <f t="shared" ref="U6:V6" si="6">SUM(U7:U33)</f>
        <v>31767</v>
      </c>
      <c r="V6" s="208">
        <f t="shared" si="6"/>
        <v>30922</v>
      </c>
      <c r="W6" s="513">
        <f t="shared" ref="W6" si="7">SUM(W7:W33)</f>
        <v>31100</v>
      </c>
      <c r="X6" s="208">
        <f t="shared" ref="X6" si="8">SUM(X7:X33)</f>
        <v>31126</v>
      </c>
      <c r="Y6" s="208">
        <f t="shared" ref="Y6:Z6" si="9">SUM(Y7:Y33)</f>
        <v>31168</v>
      </c>
      <c r="Z6" s="208">
        <f t="shared" si="9"/>
        <v>32919</v>
      </c>
      <c r="AA6" s="208">
        <f t="shared" ref="AA6" si="10">SUM(AA7:AA33)</f>
        <v>32872.699999999997</v>
      </c>
      <c r="AB6" s="208">
        <f t="shared" ref="AB6" si="11">SUM(AB7:AB33)</f>
        <v>32064.7</v>
      </c>
      <c r="AC6" s="208">
        <f t="shared" ref="AC6:AD6" si="12">SUM(AC7:AC33)</f>
        <v>32483</v>
      </c>
      <c r="AD6" s="513">
        <f t="shared" si="12"/>
        <v>31612</v>
      </c>
      <c r="AE6" s="208">
        <f t="shared" ref="AE6" si="13">SUM(AE7:AE33)</f>
        <v>31792</v>
      </c>
      <c r="AF6" s="208">
        <f t="shared" ref="AF6" si="14">SUM(AF7:AF33)</f>
        <v>31961</v>
      </c>
      <c r="AG6" s="208">
        <f t="shared" ref="AG6:AH6" si="15">SUM(AG7:AG33)</f>
        <v>31872</v>
      </c>
      <c r="AH6" s="208">
        <f t="shared" si="15"/>
        <v>31871</v>
      </c>
      <c r="AI6" s="208">
        <f t="shared" ref="AI6" si="16">SUM(AI7:AI33)</f>
        <v>31784</v>
      </c>
      <c r="AJ6" s="208">
        <f t="shared" ref="AJ6" si="17">SUM(AJ7:AJ33)</f>
        <v>31777</v>
      </c>
      <c r="AK6" s="208">
        <f t="shared" ref="AK6" si="18">SUM(AK7:AK33)</f>
        <v>31541</v>
      </c>
      <c r="AL6" s="212" t="s">
        <v>95</v>
      </c>
    </row>
    <row r="7" spans="1:39" ht="12.75" customHeight="1" x14ac:dyDescent="0.2">
      <c r="A7" s="6"/>
      <c r="B7" s="8" t="s">
        <v>38</v>
      </c>
      <c r="C7" s="191">
        <v>52</v>
      </c>
      <c r="D7" s="191">
        <v>458</v>
      </c>
      <c r="E7" s="191">
        <v>301</v>
      </c>
      <c r="F7" s="170">
        <v>294</v>
      </c>
      <c r="G7" s="170">
        <v>294</v>
      </c>
      <c r="H7" s="170">
        <v>294</v>
      </c>
      <c r="I7" s="133">
        <v>294</v>
      </c>
      <c r="J7" s="133">
        <v>294</v>
      </c>
      <c r="K7" s="179">
        <v>294</v>
      </c>
      <c r="L7" s="179">
        <v>294</v>
      </c>
      <c r="M7" s="179">
        <v>294</v>
      </c>
      <c r="N7" s="179">
        <v>294</v>
      </c>
      <c r="O7" s="179">
        <v>294</v>
      </c>
      <c r="P7" s="179">
        <v>294</v>
      </c>
      <c r="Q7" s="179">
        <v>294</v>
      </c>
      <c r="R7" s="179">
        <v>294</v>
      </c>
      <c r="S7" s="179">
        <v>294</v>
      </c>
      <c r="T7" s="179">
        <v>294</v>
      </c>
      <c r="U7" s="179">
        <v>294</v>
      </c>
      <c r="V7" s="179">
        <v>294</v>
      </c>
      <c r="W7" s="179">
        <v>294</v>
      </c>
      <c r="X7" s="179">
        <v>294</v>
      </c>
      <c r="Y7" s="179">
        <v>294</v>
      </c>
      <c r="Z7" s="133">
        <v>294</v>
      </c>
      <c r="AA7" s="133">
        <v>294</v>
      </c>
      <c r="AB7" s="133">
        <v>294</v>
      </c>
      <c r="AC7" s="133">
        <v>294</v>
      </c>
      <c r="AD7" s="133">
        <v>294</v>
      </c>
      <c r="AE7" s="133">
        <v>294</v>
      </c>
      <c r="AF7" s="133">
        <v>294</v>
      </c>
      <c r="AG7" s="133">
        <v>294</v>
      </c>
      <c r="AH7" s="133">
        <v>294</v>
      </c>
      <c r="AI7" s="133">
        <v>294</v>
      </c>
      <c r="AJ7" s="133">
        <v>294</v>
      </c>
      <c r="AK7" s="518">
        <f>AJ7</f>
        <v>294</v>
      </c>
      <c r="AL7" s="7" t="s">
        <v>38</v>
      </c>
    </row>
    <row r="8" spans="1:39" ht="12.75" customHeight="1" x14ac:dyDescent="0.2">
      <c r="A8" s="6"/>
      <c r="B8" s="36" t="s">
        <v>21</v>
      </c>
      <c r="C8" s="192" t="s">
        <v>50</v>
      </c>
      <c r="D8" s="192" t="s">
        <v>50</v>
      </c>
      <c r="E8" s="192">
        <v>578</v>
      </c>
      <c r="F8" s="132">
        <v>578</v>
      </c>
      <c r="G8" s="132">
        <v>578</v>
      </c>
      <c r="H8" s="132">
        <v>578</v>
      </c>
      <c r="I8" s="132">
        <v>578</v>
      </c>
      <c r="J8" s="132">
        <v>578</v>
      </c>
      <c r="K8" s="132">
        <v>578</v>
      </c>
      <c r="L8" s="132">
        <v>578</v>
      </c>
      <c r="M8" s="132">
        <v>578</v>
      </c>
      <c r="N8" s="132">
        <v>578</v>
      </c>
      <c r="O8" s="132">
        <v>578</v>
      </c>
      <c r="P8" s="132">
        <v>578</v>
      </c>
      <c r="Q8" s="132">
        <v>578</v>
      </c>
      <c r="R8" s="132">
        <v>578</v>
      </c>
      <c r="S8" s="132">
        <v>578</v>
      </c>
      <c r="T8" s="132">
        <v>578</v>
      </c>
      <c r="U8" s="132">
        <v>578</v>
      </c>
      <c r="V8" s="132">
        <v>578</v>
      </c>
      <c r="W8" s="132">
        <v>603</v>
      </c>
      <c r="X8" s="132">
        <v>608</v>
      </c>
      <c r="Y8" s="132">
        <v>578</v>
      </c>
      <c r="Z8" s="223">
        <v>578</v>
      </c>
      <c r="AA8" s="223">
        <v>570</v>
      </c>
      <c r="AB8" s="223">
        <v>570</v>
      </c>
      <c r="AC8" s="223">
        <v>570</v>
      </c>
      <c r="AD8" s="223">
        <v>570</v>
      </c>
      <c r="AE8" s="223">
        <v>570</v>
      </c>
      <c r="AF8" s="223">
        <v>571</v>
      </c>
      <c r="AG8" s="223">
        <v>571</v>
      </c>
      <c r="AH8" s="223">
        <v>571</v>
      </c>
      <c r="AI8" s="223">
        <v>571</v>
      </c>
      <c r="AJ8" s="223">
        <v>571</v>
      </c>
      <c r="AK8" s="310">
        <v>571</v>
      </c>
      <c r="AL8" s="203" t="s">
        <v>21</v>
      </c>
    </row>
    <row r="9" spans="1:39" ht="12.75" customHeight="1" x14ac:dyDescent="0.2">
      <c r="A9" s="6"/>
      <c r="B9" s="8" t="s">
        <v>23</v>
      </c>
      <c r="C9" s="191"/>
      <c r="D9" s="191"/>
      <c r="E9" s="191"/>
      <c r="F9" s="170"/>
      <c r="G9" s="170"/>
      <c r="H9" s="170">
        <v>568</v>
      </c>
      <c r="I9" s="170">
        <v>568</v>
      </c>
      <c r="J9" s="170">
        <v>581</v>
      </c>
      <c r="K9" s="170">
        <v>736</v>
      </c>
      <c r="L9" s="170">
        <v>736</v>
      </c>
      <c r="M9" s="170">
        <v>736</v>
      </c>
      <c r="N9" s="170">
        <v>736</v>
      </c>
      <c r="O9" s="170">
        <v>675</v>
      </c>
      <c r="P9" s="170">
        <v>675</v>
      </c>
      <c r="Q9" s="170">
        <v>675</v>
      </c>
      <c r="R9" s="170">
        <v>675</v>
      </c>
      <c r="S9" s="170">
        <v>675</v>
      </c>
      <c r="T9" s="170">
        <v>675</v>
      </c>
      <c r="U9" s="170">
        <v>675</v>
      </c>
      <c r="V9" s="170">
        <v>675</v>
      </c>
      <c r="W9" s="170">
        <v>675</v>
      </c>
      <c r="X9" s="170">
        <v>675</v>
      </c>
      <c r="Y9" s="170">
        <v>674</v>
      </c>
      <c r="Z9" s="217">
        <v>674</v>
      </c>
      <c r="AA9" s="217">
        <v>674</v>
      </c>
      <c r="AB9" s="217">
        <v>674</v>
      </c>
      <c r="AC9" s="217">
        <v>674</v>
      </c>
      <c r="AD9" s="217">
        <v>642</v>
      </c>
      <c r="AE9" s="217">
        <v>642</v>
      </c>
      <c r="AF9" s="217">
        <v>642</v>
      </c>
      <c r="AG9" s="217">
        <v>642</v>
      </c>
      <c r="AH9" s="217">
        <v>642</v>
      </c>
      <c r="AI9" s="217">
        <v>642</v>
      </c>
      <c r="AJ9" s="217">
        <v>631</v>
      </c>
      <c r="AK9" s="196">
        <v>642</v>
      </c>
      <c r="AL9" s="202" t="s">
        <v>23</v>
      </c>
    </row>
    <row r="10" spans="1:39" ht="12.75" customHeight="1" x14ac:dyDescent="0.2">
      <c r="A10" s="6"/>
      <c r="B10" s="36" t="s">
        <v>34</v>
      </c>
      <c r="C10" s="193"/>
      <c r="D10" s="192">
        <v>77</v>
      </c>
      <c r="E10" s="192">
        <v>444</v>
      </c>
      <c r="F10" s="132">
        <v>444</v>
      </c>
      <c r="G10" s="132">
        <v>409</v>
      </c>
      <c r="H10" s="132">
        <v>336</v>
      </c>
      <c r="I10" s="132">
        <v>336</v>
      </c>
      <c r="J10" s="132">
        <v>330</v>
      </c>
      <c r="K10" s="132">
        <v>330</v>
      </c>
      <c r="L10" s="132">
        <v>330</v>
      </c>
      <c r="M10" s="132">
        <v>330</v>
      </c>
      <c r="N10" s="132">
        <v>330</v>
      </c>
      <c r="O10" s="132">
        <v>330</v>
      </c>
      <c r="P10" s="132">
        <v>330</v>
      </c>
      <c r="Q10" s="132">
        <v>330</v>
      </c>
      <c r="R10" s="132">
        <v>330</v>
      </c>
      <c r="S10" s="132">
        <v>330</v>
      </c>
      <c r="T10" s="132">
        <v>330</v>
      </c>
      <c r="U10" s="132">
        <v>330</v>
      </c>
      <c r="V10" s="132">
        <v>330</v>
      </c>
      <c r="W10" s="132">
        <v>330</v>
      </c>
      <c r="X10" s="132">
        <v>330</v>
      </c>
      <c r="Y10" s="223">
        <v>330</v>
      </c>
      <c r="Z10" s="223">
        <v>330</v>
      </c>
      <c r="AA10" s="223">
        <v>330</v>
      </c>
      <c r="AB10" s="223">
        <v>330</v>
      </c>
      <c r="AC10" s="223">
        <v>330</v>
      </c>
      <c r="AD10" s="223">
        <v>330</v>
      </c>
      <c r="AE10" s="223">
        <v>330</v>
      </c>
      <c r="AF10" s="223">
        <v>330</v>
      </c>
      <c r="AG10" s="223">
        <v>330</v>
      </c>
      <c r="AH10" s="223">
        <v>330</v>
      </c>
      <c r="AI10" s="223">
        <v>330</v>
      </c>
      <c r="AJ10" s="223">
        <v>330</v>
      </c>
      <c r="AK10" s="310">
        <v>330</v>
      </c>
      <c r="AL10" s="203" t="s">
        <v>34</v>
      </c>
    </row>
    <row r="11" spans="1:39" ht="12.75" customHeight="1" x14ac:dyDescent="0.2">
      <c r="A11" s="6"/>
      <c r="B11" s="8" t="s">
        <v>39</v>
      </c>
      <c r="C11" s="191">
        <v>2058</v>
      </c>
      <c r="D11" s="191">
        <v>2222</v>
      </c>
      <c r="E11" s="191">
        <v>2222</v>
      </c>
      <c r="F11" s="170">
        <v>3318</v>
      </c>
      <c r="G11" s="170">
        <v>3318</v>
      </c>
      <c r="H11" s="170">
        <v>3318</v>
      </c>
      <c r="I11" s="194">
        <v>2460</v>
      </c>
      <c r="J11" s="170">
        <v>2460</v>
      </c>
      <c r="K11" s="170">
        <v>2460</v>
      </c>
      <c r="L11" s="170">
        <v>2460</v>
      </c>
      <c r="M11" s="170">
        <v>2370</v>
      </c>
      <c r="N11" s="170">
        <v>2370</v>
      </c>
      <c r="O11" s="170">
        <v>2370</v>
      </c>
      <c r="P11" s="170">
        <v>2370</v>
      </c>
      <c r="Q11" s="170">
        <v>2370</v>
      </c>
      <c r="R11" s="170">
        <v>2370</v>
      </c>
      <c r="S11" s="170">
        <v>2370</v>
      </c>
      <c r="T11" s="170">
        <v>2370</v>
      </c>
      <c r="U11" s="170">
        <v>2370</v>
      </c>
      <c r="V11" s="170">
        <v>2370</v>
      </c>
      <c r="W11" s="170">
        <v>2370</v>
      </c>
      <c r="X11" s="170">
        <v>2370</v>
      </c>
      <c r="Y11" s="170">
        <v>2370</v>
      </c>
      <c r="Z11" s="217">
        <v>2370</v>
      </c>
      <c r="AA11" s="217">
        <v>2370</v>
      </c>
      <c r="AB11" s="217">
        <v>2370</v>
      </c>
      <c r="AC11" s="217">
        <v>2370</v>
      </c>
      <c r="AD11" s="217">
        <v>2370</v>
      </c>
      <c r="AE11" s="217">
        <v>2370</v>
      </c>
      <c r="AF11" s="217">
        <v>2370</v>
      </c>
      <c r="AG11" s="217">
        <v>2370</v>
      </c>
      <c r="AH11" s="217">
        <v>2370</v>
      </c>
      <c r="AI11" s="217">
        <v>2370</v>
      </c>
      <c r="AJ11" s="217">
        <v>2370</v>
      </c>
      <c r="AK11" s="196">
        <v>2370</v>
      </c>
      <c r="AL11" s="202" t="s">
        <v>39</v>
      </c>
    </row>
    <row r="12" spans="1:39" ht="12.75" customHeight="1" x14ac:dyDescent="0.2">
      <c r="A12" s="6"/>
      <c r="B12" s="36" t="s">
        <v>24</v>
      </c>
      <c r="C12" s="192" t="s">
        <v>51</v>
      </c>
      <c r="D12" s="192" t="s">
        <v>51</v>
      </c>
      <c r="E12" s="192" t="s">
        <v>51</v>
      </c>
      <c r="F12" s="132" t="s">
        <v>51</v>
      </c>
      <c r="G12" s="132" t="s">
        <v>51</v>
      </c>
      <c r="H12" s="132" t="s">
        <v>51</v>
      </c>
      <c r="I12" s="132" t="s">
        <v>51</v>
      </c>
      <c r="J12" s="132" t="s">
        <v>51</v>
      </c>
      <c r="K12" s="132" t="s">
        <v>51</v>
      </c>
      <c r="L12" s="132" t="s">
        <v>51</v>
      </c>
      <c r="M12" s="132" t="s">
        <v>51</v>
      </c>
      <c r="N12" s="132" t="s">
        <v>51</v>
      </c>
      <c r="O12" s="132" t="s">
        <v>51</v>
      </c>
      <c r="P12" s="132" t="s">
        <v>51</v>
      </c>
      <c r="Q12" s="132" t="s">
        <v>51</v>
      </c>
      <c r="R12" s="132" t="s">
        <v>51</v>
      </c>
      <c r="S12" s="132" t="s">
        <v>51</v>
      </c>
      <c r="T12" s="132" t="s">
        <v>51</v>
      </c>
      <c r="U12" s="132" t="s">
        <v>51</v>
      </c>
      <c r="V12" s="132" t="s">
        <v>51</v>
      </c>
      <c r="W12" s="132" t="s">
        <v>51</v>
      </c>
      <c r="X12" s="132" t="s">
        <v>51</v>
      </c>
      <c r="Y12" s="132" t="s">
        <v>51</v>
      </c>
      <c r="Z12" s="223" t="s">
        <v>51</v>
      </c>
      <c r="AA12" s="219" t="s">
        <v>51</v>
      </c>
      <c r="AB12" s="219" t="s">
        <v>51</v>
      </c>
      <c r="AC12" s="219" t="s">
        <v>51</v>
      </c>
      <c r="AD12" s="219" t="s">
        <v>51</v>
      </c>
      <c r="AE12" s="219" t="s">
        <v>51</v>
      </c>
      <c r="AF12" s="219" t="s">
        <v>51</v>
      </c>
      <c r="AG12" s="219" t="s">
        <v>51</v>
      </c>
      <c r="AH12" s="219" t="s">
        <v>51</v>
      </c>
      <c r="AI12" s="223" t="s">
        <v>51</v>
      </c>
      <c r="AJ12" s="223" t="s">
        <v>51</v>
      </c>
      <c r="AK12" s="310" t="s">
        <v>51</v>
      </c>
      <c r="AL12" s="203" t="s">
        <v>24</v>
      </c>
      <c r="AM12" s="322"/>
    </row>
    <row r="13" spans="1:39" ht="12.75" customHeight="1" x14ac:dyDescent="0.2">
      <c r="A13" s="6"/>
      <c r="B13" s="8" t="s">
        <v>42</v>
      </c>
      <c r="C13" s="191" t="s">
        <v>51</v>
      </c>
      <c r="D13" s="191" t="s">
        <v>51</v>
      </c>
      <c r="E13" s="191" t="s">
        <v>51</v>
      </c>
      <c r="F13" s="170" t="s">
        <v>50</v>
      </c>
      <c r="G13" s="170" t="s">
        <v>51</v>
      </c>
      <c r="H13" s="170" t="s">
        <v>51</v>
      </c>
      <c r="I13" s="170" t="s">
        <v>51</v>
      </c>
      <c r="J13" s="170" t="s">
        <v>51</v>
      </c>
      <c r="K13" s="170" t="s">
        <v>51</v>
      </c>
      <c r="L13" s="170" t="s">
        <v>51</v>
      </c>
      <c r="M13" s="170" t="s">
        <v>51</v>
      </c>
      <c r="N13" s="170" t="s">
        <v>51</v>
      </c>
      <c r="O13" s="170" t="s">
        <v>51</v>
      </c>
      <c r="P13" s="170" t="s">
        <v>51</v>
      </c>
      <c r="Q13" s="170" t="s">
        <v>51</v>
      </c>
      <c r="R13" s="170" t="s">
        <v>51</v>
      </c>
      <c r="S13" s="170" t="s">
        <v>51</v>
      </c>
      <c r="T13" s="170" t="s">
        <v>51</v>
      </c>
      <c r="U13" s="170" t="s">
        <v>51</v>
      </c>
      <c r="V13" s="170" t="s">
        <v>51</v>
      </c>
      <c r="W13" s="170" t="s">
        <v>51</v>
      </c>
      <c r="X13" s="170" t="s">
        <v>51</v>
      </c>
      <c r="Y13" s="170" t="s">
        <v>51</v>
      </c>
      <c r="Z13" s="217" t="s">
        <v>51</v>
      </c>
      <c r="AA13" s="217" t="s">
        <v>51</v>
      </c>
      <c r="AB13" s="217" t="s">
        <v>51</v>
      </c>
      <c r="AC13" s="217" t="s">
        <v>51</v>
      </c>
      <c r="AD13" s="217" t="s">
        <v>51</v>
      </c>
      <c r="AE13" s="217" t="s">
        <v>51</v>
      </c>
      <c r="AF13" s="217" t="s">
        <v>51</v>
      </c>
      <c r="AG13" s="217" t="s">
        <v>51</v>
      </c>
      <c r="AH13" s="217" t="s">
        <v>51</v>
      </c>
      <c r="AI13" s="217" t="s">
        <v>51</v>
      </c>
      <c r="AJ13" s="217" t="s">
        <v>51</v>
      </c>
      <c r="AK13" s="196" t="s">
        <v>51</v>
      </c>
      <c r="AL13" s="202" t="s">
        <v>42</v>
      </c>
      <c r="AM13" s="322"/>
    </row>
    <row r="14" spans="1:39" ht="12.75" customHeight="1" x14ac:dyDescent="0.2">
      <c r="A14" s="6"/>
      <c r="B14" s="36" t="s">
        <v>35</v>
      </c>
      <c r="C14" s="192" t="s">
        <v>51</v>
      </c>
      <c r="D14" s="192" t="s">
        <v>51</v>
      </c>
      <c r="E14" s="192" t="s">
        <v>51</v>
      </c>
      <c r="F14" s="132" t="s">
        <v>51</v>
      </c>
      <c r="G14" s="132" t="s">
        <v>51</v>
      </c>
      <c r="H14" s="132" t="s">
        <v>51</v>
      </c>
      <c r="I14" s="132" t="s">
        <v>51</v>
      </c>
      <c r="J14" s="132" t="s">
        <v>51</v>
      </c>
      <c r="K14" s="132" t="s">
        <v>51</v>
      </c>
      <c r="L14" s="132" t="s">
        <v>51</v>
      </c>
      <c r="M14" s="132" t="s">
        <v>51</v>
      </c>
      <c r="N14" s="132" t="s">
        <v>51</v>
      </c>
      <c r="O14" s="132" t="s">
        <v>51</v>
      </c>
      <c r="P14" s="132" t="s">
        <v>51</v>
      </c>
      <c r="Q14" s="132" t="s">
        <v>51</v>
      </c>
      <c r="R14" s="132" t="s">
        <v>51</v>
      </c>
      <c r="S14" s="132">
        <v>267</v>
      </c>
      <c r="T14" s="132">
        <v>267</v>
      </c>
      <c r="U14" s="132">
        <v>267</v>
      </c>
      <c r="V14" s="132">
        <v>267</v>
      </c>
      <c r="W14" s="132">
        <v>267</v>
      </c>
      <c r="X14" s="65">
        <v>267</v>
      </c>
      <c r="Y14" s="65">
        <v>267</v>
      </c>
      <c r="Z14" s="165">
        <v>267</v>
      </c>
      <c r="AA14" s="165">
        <v>267</v>
      </c>
      <c r="AB14" s="223">
        <v>53</v>
      </c>
      <c r="AC14" s="223">
        <v>53</v>
      </c>
      <c r="AD14" s="223">
        <v>53</v>
      </c>
      <c r="AE14" s="223">
        <v>53</v>
      </c>
      <c r="AF14" s="223">
        <v>53</v>
      </c>
      <c r="AG14" s="223">
        <v>53</v>
      </c>
      <c r="AH14" s="223">
        <v>53</v>
      </c>
      <c r="AI14" s="223">
        <v>53</v>
      </c>
      <c r="AJ14" s="223">
        <v>53</v>
      </c>
      <c r="AK14" s="310">
        <v>53</v>
      </c>
      <c r="AL14" s="203" t="s">
        <v>35</v>
      </c>
      <c r="AM14" s="322"/>
    </row>
    <row r="15" spans="1:39" ht="12.75" customHeight="1" x14ac:dyDescent="0.2">
      <c r="A15" s="6"/>
      <c r="B15" s="8" t="s">
        <v>40</v>
      </c>
      <c r="C15" s="191">
        <v>930</v>
      </c>
      <c r="D15" s="191">
        <v>1753</v>
      </c>
      <c r="E15" s="191">
        <v>2678</v>
      </c>
      <c r="F15" s="170">
        <v>3097</v>
      </c>
      <c r="G15" s="170">
        <v>3536</v>
      </c>
      <c r="H15" s="170">
        <v>3536</v>
      </c>
      <c r="I15" s="170">
        <v>3536</v>
      </c>
      <c r="J15" s="170">
        <v>3691</v>
      </c>
      <c r="K15" s="170">
        <v>3691</v>
      </c>
      <c r="L15" s="170">
        <v>3691</v>
      </c>
      <c r="M15" s="170">
        <v>3691</v>
      </c>
      <c r="N15" s="170">
        <v>3698</v>
      </c>
      <c r="O15" s="170">
        <v>3780</v>
      </c>
      <c r="P15" s="170">
        <v>3779</v>
      </c>
      <c r="Q15" s="170">
        <v>3784</v>
      </c>
      <c r="R15" s="170">
        <v>3784</v>
      </c>
      <c r="S15" s="170">
        <v>3831</v>
      </c>
      <c r="T15" s="170">
        <v>3833</v>
      </c>
      <c r="U15" s="170">
        <v>3841</v>
      </c>
      <c r="V15" s="170">
        <v>3904</v>
      </c>
      <c r="W15" s="170">
        <v>4195</v>
      </c>
      <c r="X15" s="170">
        <v>4213</v>
      </c>
      <c r="Y15" s="170">
        <v>4365</v>
      </c>
      <c r="Z15" s="217">
        <v>4722</v>
      </c>
      <c r="AA15" s="217">
        <v>4743</v>
      </c>
      <c r="AB15" s="217">
        <v>4735</v>
      </c>
      <c r="AC15" s="217">
        <v>4735</v>
      </c>
      <c r="AD15" s="217">
        <v>4736</v>
      </c>
      <c r="AE15" s="217">
        <v>4736</v>
      </c>
      <c r="AF15" s="217">
        <v>4736</v>
      </c>
      <c r="AG15" s="217">
        <v>4723</v>
      </c>
      <c r="AH15" s="217">
        <v>4722</v>
      </c>
      <c r="AI15" s="217">
        <v>4722</v>
      </c>
      <c r="AJ15" s="217">
        <v>4722</v>
      </c>
      <c r="AK15" s="319">
        <f>AJ15</f>
        <v>4722</v>
      </c>
      <c r="AL15" s="202" t="s">
        <v>40</v>
      </c>
      <c r="AM15" s="322"/>
    </row>
    <row r="16" spans="1:39" ht="12.75" customHeight="1" x14ac:dyDescent="0.2">
      <c r="A16" s="6"/>
      <c r="B16" s="36" t="s">
        <v>41</v>
      </c>
      <c r="C16" s="192">
        <v>3609</v>
      </c>
      <c r="D16" s="192">
        <v>5254</v>
      </c>
      <c r="E16" s="192">
        <v>4948</v>
      </c>
      <c r="F16" s="132">
        <v>4871</v>
      </c>
      <c r="G16" s="132">
        <v>4871</v>
      </c>
      <c r="H16" s="132">
        <v>4830</v>
      </c>
      <c r="I16" s="132">
        <v>4830</v>
      </c>
      <c r="J16" s="132">
        <v>4983</v>
      </c>
      <c r="K16" s="132">
        <v>4983</v>
      </c>
      <c r="L16" s="132">
        <v>5746</v>
      </c>
      <c r="M16" s="132">
        <v>5746</v>
      </c>
      <c r="N16" s="132">
        <v>5746</v>
      </c>
      <c r="O16" s="132">
        <v>5746</v>
      </c>
      <c r="P16" s="132">
        <v>5746</v>
      </c>
      <c r="Q16" s="132">
        <v>5746</v>
      </c>
      <c r="R16" s="132">
        <v>5746</v>
      </c>
      <c r="S16" s="132">
        <v>5746</v>
      </c>
      <c r="T16" s="132">
        <v>5746</v>
      </c>
      <c r="U16" s="132">
        <v>5746</v>
      </c>
      <c r="V16" s="132">
        <v>6332</v>
      </c>
      <c r="W16" s="132">
        <v>6196</v>
      </c>
      <c r="X16" s="132">
        <v>6199</v>
      </c>
      <c r="Y16" s="132">
        <v>6293</v>
      </c>
      <c r="Z16" s="223">
        <v>7600</v>
      </c>
      <c r="AA16" s="223">
        <v>7493</v>
      </c>
      <c r="AB16" s="223">
        <v>7416</v>
      </c>
      <c r="AC16" s="223">
        <v>7696</v>
      </c>
      <c r="AD16" s="223">
        <v>7142</v>
      </c>
      <c r="AE16" s="223">
        <v>7142</v>
      </c>
      <c r="AF16" s="223">
        <v>7142</v>
      </c>
      <c r="AG16" s="223">
        <v>7142</v>
      </c>
      <c r="AH16" s="223">
        <v>7142</v>
      </c>
      <c r="AI16" s="223">
        <v>7142</v>
      </c>
      <c r="AJ16" s="223">
        <v>7142</v>
      </c>
      <c r="AK16" s="310">
        <v>6882</v>
      </c>
      <c r="AL16" s="203" t="s">
        <v>41</v>
      </c>
      <c r="AM16" s="322"/>
    </row>
    <row r="17" spans="1:39" ht="12.75" customHeight="1" x14ac:dyDescent="0.2">
      <c r="A17" s="6"/>
      <c r="B17" s="8" t="s">
        <v>52</v>
      </c>
      <c r="C17" s="191"/>
      <c r="D17" s="191"/>
      <c r="E17" s="191">
        <v>865</v>
      </c>
      <c r="F17" s="170"/>
      <c r="G17" s="170"/>
      <c r="H17" s="170"/>
      <c r="I17" s="170"/>
      <c r="J17" s="170">
        <v>601</v>
      </c>
      <c r="K17" s="170">
        <v>601</v>
      </c>
      <c r="L17" s="170">
        <v>601</v>
      </c>
      <c r="M17" s="170">
        <v>601</v>
      </c>
      <c r="N17" s="170">
        <v>601</v>
      </c>
      <c r="O17" s="170">
        <v>601</v>
      </c>
      <c r="P17" s="170">
        <v>601</v>
      </c>
      <c r="Q17" s="170">
        <v>601</v>
      </c>
      <c r="R17" s="170">
        <v>601</v>
      </c>
      <c r="S17" s="170">
        <v>601</v>
      </c>
      <c r="T17" s="170">
        <v>610</v>
      </c>
      <c r="U17" s="170">
        <v>610</v>
      </c>
      <c r="V17" s="170">
        <v>610</v>
      </c>
      <c r="W17" s="170">
        <v>610</v>
      </c>
      <c r="X17" s="170">
        <v>610</v>
      </c>
      <c r="Y17" s="170">
        <v>610</v>
      </c>
      <c r="Z17" s="217">
        <v>610</v>
      </c>
      <c r="AA17" s="217">
        <v>610</v>
      </c>
      <c r="AB17" s="217">
        <v>610</v>
      </c>
      <c r="AC17" s="217">
        <v>610</v>
      </c>
      <c r="AD17" s="217">
        <v>610</v>
      </c>
      <c r="AE17" s="217">
        <v>610</v>
      </c>
      <c r="AF17" s="217">
        <v>610</v>
      </c>
      <c r="AG17" s="217">
        <v>610</v>
      </c>
      <c r="AH17" s="217">
        <v>610</v>
      </c>
      <c r="AI17" s="217">
        <v>610</v>
      </c>
      <c r="AJ17" s="217">
        <v>610</v>
      </c>
      <c r="AK17" s="196">
        <v>610</v>
      </c>
      <c r="AL17" s="202" t="s">
        <v>52</v>
      </c>
      <c r="AM17" s="322"/>
    </row>
    <row r="18" spans="1:39" ht="12.75" customHeight="1" x14ac:dyDescent="0.2">
      <c r="A18" s="6"/>
      <c r="B18" s="130" t="s">
        <v>43</v>
      </c>
      <c r="C18" s="195">
        <v>1939</v>
      </c>
      <c r="D18" s="195">
        <v>3069</v>
      </c>
      <c r="E18" s="195">
        <v>4086</v>
      </c>
      <c r="F18" s="134">
        <v>4098</v>
      </c>
      <c r="G18" s="134">
        <v>4235</v>
      </c>
      <c r="H18" s="134">
        <v>4235</v>
      </c>
      <c r="I18" s="134">
        <v>4235</v>
      </c>
      <c r="J18" s="134">
        <v>4235</v>
      </c>
      <c r="K18" s="134">
        <v>4233</v>
      </c>
      <c r="L18" s="134">
        <v>4145</v>
      </c>
      <c r="M18" s="134">
        <v>4331</v>
      </c>
      <c r="N18" s="134">
        <v>4364</v>
      </c>
      <c r="O18" s="134">
        <v>4346</v>
      </c>
      <c r="P18" s="134">
        <v>4358</v>
      </c>
      <c r="Q18" s="134">
        <v>4283</v>
      </c>
      <c r="R18" s="134">
        <v>4377</v>
      </c>
      <c r="S18" s="134">
        <v>4370</v>
      </c>
      <c r="T18" s="134">
        <v>4328</v>
      </c>
      <c r="U18" s="134">
        <v>4336</v>
      </c>
      <c r="V18" s="134">
        <v>4359</v>
      </c>
      <c r="W18" s="134">
        <v>4360</v>
      </c>
      <c r="X18" s="134">
        <v>4291</v>
      </c>
      <c r="Y18" s="134">
        <v>4291</v>
      </c>
      <c r="Z18" s="223">
        <v>4290</v>
      </c>
      <c r="AA18" s="223">
        <v>4290</v>
      </c>
      <c r="AB18" s="223">
        <v>4303</v>
      </c>
      <c r="AC18" s="223">
        <v>4308</v>
      </c>
      <c r="AD18" s="223">
        <v>4022</v>
      </c>
      <c r="AE18" s="223">
        <v>4012</v>
      </c>
      <c r="AF18" s="223">
        <v>4016</v>
      </c>
      <c r="AG18" s="223">
        <v>4018</v>
      </c>
      <c r="AH18" s="223">
        <v>4018</v>
      </c>
      <c r="AI18" s="223">
        <v>3931</v>
      </c>
      <c r="AJ18" s="223">
        <v>3935</v>
      </c>
      <c r="AK18" s="310">
        <v>3948</v>
      </c>
      <c r="AL18" s="203" t="s">
        <v>43</v>
      </c>
      <c r="AM18" s="322"/>
    </row>
    <row r="19" spans="1:39" ht="12.75" customHeight="1" x14ac:dyDescent="0.2">
      <c r="A19" s="6"/>
      <c r="B19" s="8" t="s">
        <v>22</v>
      </c>
      <c r="C19" s="196" t="s">
        <v>51</v>
      </c>
      <c r="D19" s="191" t="s">
        <v>51</v>
      </c>
      <c r="E19" s="191" t="s">
        <v>51</v>
      </c>
      <c r="F19" s="170" t="s">
        <v>51</v>
      </c>
      <c r="G19" s="170" t="s">
        <v>51</v>
      </c>
      <c r="H19" s="170" t="s">
        <v>51</v>
      </c>
      <c r="I19" s="170" t="s">
        <v>51</v>
      </c>
      <c r="J19" s="170" t="s">
        <v>51</v>
      </c>
      <c r="K19" s="170" t="s">
        <v>51</v>
      </c>
      <c r="L19" s="170" t="s">
        <v>51</v>
      </c>
      <c r="M19" s="170" t="s">
        <v>51</v>
      </c>
      <c r="N19" s="170" t="s">
        <v>51</v>
      </c>
      <c r="O19" s="170" t="s">
        <v>51</v>
      </c>
      <c r="P19" s="170" t="s">
        <v>51</v>
      </c>
      <c r="Q19" s="170" t="s">
        <v>51</v>
      </c>
      <c r="R19" s="170" t="s">
        <v>51</v>
      </c>
      <c r="S19" s="170" t="s">
        <v>51</v>
      </c>
      <c r="T19" s="170" t="s">
        <v>51</v>
      </c>
      <c r="U19" s="170" t="s">
        <v>51</v>
      </c>
      <c r="V19" s="170" t="s">
        <v>51</v>
      </c>
      <c r="W19" s="170" t="s">
        <v>51</v>
      </c>
      <c r="X19" s="170" t="s">
        <v>51</v>
      </c>
      <c r="Y19" s="170" t="s">
        <v>51</v>
      </c>
      <c r="Z19" s="217" t="s">
        <v>51</v>
      </c>
      <c r="AA19" s="217" t="s">
        <v>51</v>
      </c>
      <c r="AB19" s="217" t="s">
        <v>51</v>
      </c>
      <c r="AC19" s="217" t="s">
        <v>51</v>
      </c>
      <c r="AD19" s="217" t="s">
        <v>51</v>
      </c>
      <c r="AE19" s="217" t="s">
        <v>51</v>
      </c>
      <c r="AF19" s="217" t="s">
        <v>51</v>
      </c>
      <c r="AG19" s="217" t="s">
        <v>51</v>
      </c>
      <c r="AH19" s="217" t="s">
        <v>51</v>
      </c>
      <c r="AI19" s="217" t="s">
        <v>51</v>
      </c>
      <c r="AJ19" s="217" t="s">
        <v>51</v>
      </c>
      <c r="AK19" s="481" t="s">
        <v>51</v>
      </c>
      <c r="AL19" s="202" t="s">
        <v>22</v>
      </c>
      <c r="AM19" s="322"/>
    </row>
    <row r="20" spans="1:39" ht="12.75" customHeight="1" x14ac:dyDescent="0.2">
      <c r="A20" s="6"/>
      <c r="B20" s="130" t="s">
        <v>26</v>
      </c>
      <c r="C20" s="310" t="s">
        <v>50</v>
      </c>
      <c r="D20" s="195" t="s">
        <v>50</v>
      </c>
      <c r="E20" s="195">
        <v>766</v>
      </c>
      <c r="F20" s="134">
        <v>766</v>
      </c>
      <c r="G20" s="134">
        <v>766</v>
      </c>
      <c r="H20" s="134">
        <v>755</v>
      </c>
      <c r="I20" s="134">
        <v>766</v>
      </c>
      <c r="J20" s="134">
        <v>766</v>
      </c>
      <c r="K20" s="134">
        <v>766</v>
      </c>
      <c r="L20" s="134">
        <v>766</v>
      </c>
      <c r="M20" s="134">
        <v>766</v>
      </c>
      <c r="N20" s="134">
        <v>766</v>
      </c>
      <c r="O20" s="134">
        <v>766</v>
      </c>
      <c r="P20" s="134">
        <v>766</v>
      </c>
      <c r="Q20" s="134">
        <v>766</v>
      </c>
      <c r="R20" s="134">
        <v>766</v>
      </c>
      <c r="S20" s="134">
        <v>766</v>
      </c>
      <c r="T20" s="134">
        <v>860</v>
      </c>
      <c r="U20" s="134">
        <v>860</v>
      </c>
      <c r="V20" s="134">
        <v>417</v>
      </c>
      <c r="W20" s="134">
        <v>417</v>
      </c>
      <c r="X20" s="134">
        <v>417</v>
      </c>
      <c r="Y20" s="134">
        <v>417</v>
      </c>
      <c r="Z20" s="223">
        <v>417</v>
      </c>
      <c r="AA20" s="223">
        <v>860</v>
      </c>
      <c r="AB20" s="223">
        <v>339</v>
      </c>
      <c r="AC20" s="223">
        <v>339</v>
      </c>
      <c r="AD20" s="223">
        <v>339</v>
      </c>
      <c r="AE20" s="223">
        <v>339</v>
      </c>
      <c r="AF20" s="223">
        <v>417</v>
      </c>
      <c r="AG20" s="223">
        <v>339</v>
      </c>
      <c r="AH20" s="223">
        <v>339</v>
      </c>
      <c r="AI20" s="223">
        <v>339</v>
      </c>
      <c r="AJ20" s="223">
        <v>339</v>
      </c>
      <c r="AK20" s="310">
        <v>339</v>
      </c>
      <c r="AL20" s="203" t="s">
        <v>26</v>
      </c>
    </row>
    <row r="21" spans="1:39" ht="12.75" customHeight="1" x14ac:dyDescent="0.2">
      <c r="A21" s="6"/>
      <c r="B21" s="8" t="s">
        <v>27</v>
      </c>
      <c r="C21" s="196" t="s">
        <v>50</v>
      </c>
      <c r="D21" s="191" t="s">
        <v>50</v>
      </c>
      <c r="E21" s="191"/>
      <c r="F21" s="170"/>
      <c r="G21" s="170"/>
      <c r="H21" s="170"/>
      <c r="I21" s="170"/>
      <c r="J21" s="170">
        <v>400</v>
      </c>
      <c r="K21" s="170">
        <v>399</v>
      </c>
      <c r="L21" s="170">
        <v>399</v>
      </c>
      <c r="M21" s="170">
        <v>399</v>
      </c>
      <c r="N21" s="170">
        <v>500</v>
      </c>
      <c r="O21" s="170">
        <v>500</v>
      </c>
      <c r="P21" s="170">
        <v>500</v>
      </c>
      <c r="Q21" s="170">
        <v>500</v>
      </c>
      <c r="R21" s="170">
        <v>500</v>
      </c>
      <c r="S21" s="170">
        <v>500</v>
      </c>
      <c r="T21" s="170">
        <v>500</v>
      </c>
      <c r="U21" s="170">
        <v>500</v>
      </c>
      <c r="V21" s="170">
        <v>500</v>
      </c>
      <c r="W21" s="170">
        <v>500</v>
      </c>
      <c r="X21" s="170">
        <v>500</v>
      </c>
      <c r="Y21" s="170">
        <v>500</v>
      </c>
      <c r="Z21" s="217">
        <v>500</v>
      </c>
      <c r="AA21" s="217">
        <v>500</v>
      </c>
      <c r="AB21" s="217">
        <v>500</v>
      </c>
      <c r="AC21" s="217">
        <v>500</v>
      </c>
      <c r="AD21" s="217">
        <v>500</v>
      </c>
      <c r="AE21" s="217">
        <v>500</v>
      </c>
      <c r="AF21" s="217">
        <v>500</v>
      </c>
      <c r="AG21" s="217">
        <v>500</v>
      </c>
      <c r="AH21" s="217">
        <v>500</v>
      </c>
      <c r="AI21" s="217">
        <v>500</v>
      </c>
      <c r="AJ21" s="217">
        <v>500</v>
      </c>
      <c r="AK21" s="196">
        <v>500</v>
      </c>
      <c r="AL21" s="202" t="s">
        <v>27</v>
      </c>
    </row>
    <row r="22" spans="1:39" ht="12.75" customHeight="1" x14ac:dyDescent="0.2">
      <c r="A22" s="6"/>
      <c r="B22" s="130" t="s">
        <v>44</v>
      </c>
      <c r="C22" s="310" t="s">
        <v>51</v>
      </c>
      <c r="D22" s="195" t="s">
        <v>51</v>
      </c>
      <c r="E22" s="195" t="s">
        <v>51</v>
      </c>
      <c r="F22" s="134" t="s">
        <v>51</v>
      </c>
      <c r="G22" s="134" t="s">
        <v>51</v>
      </c>
      <c r="H22" s="134" t="s">
        <v>51</v>
      </c>
      <c r="I22" s="134" t="s">
        <v>51</v>
      </c>
      <c r="J22" s="134" t="s">
        <v>51</v>
      </c>
      <c r="K22" s="134" t="s">
        <v>51</v>
      </c>
      <c r="L22" s="134" t="s">
        <v>51</v>
      </c>
      <c r="M22" s="134" t="s">
        <v>51</v>
      </c>
      <c r="N22" s="134" t="s">
        <v>51</v>
      </c>
      <c r="O22" s="134" t="s">
        <v>51</v>
      </c>
      <c r="P22" s="134" t="s">
        <v>51</v>
      </c>
      <c r="Q22" s="134" t="s">
        <v>51</v>
      </c>
      <c r="R22" s="134" t="s">
        <v>51</v>
      </c>
      <c r="S22" s="134" t="s">
        <v>51</v>
      </c>
      <c r="T22" s="134" t="s">
        <v>51</v>
      </c>
      <c r="U22" s="134" t="s">
        <v>51</v>
      </c>
      <c r="V22" s="134" t="s">
        <v>51</v>
      </c>
      <c r="W22" s="134" t="s">
        <v>51</v>
      </c>
      <c r="X22" s="134" t="s">
        <v>51</v>
      </c>
      <c r="Y22" s="134" t="s">
        <v>51</v>
      </c>
      <c r="Z22" s="223" t="s">
        <v>51</v>
      </c>
      <c r="AA22" s="223" t="s">
        <v>51</v>
      </c>
      <c r="AB22" s="223" t="s">
        <v>51</v>
      </c>
      <c r="AC22" s="223" t="s">
        <v>51</v>
      </c>
      <c r="AD22" s="223" t="s">
        <v>51</v>
      </c>
      <c r="AE22" s="223" t="s">
        <v>51</v>
      </c>
      <c r="AF22" s="223" t="s">
        <v>51</v>
      </c>
      <c r="AG22" s="223" t="s">
        <v>51</v>
      </c>
      <c r="AH22" s="223" t="s">
        <v>51</v>
      </c>
      <c r="AI22" s="223" t="s">
        <v>51</v>
      </c>
      <c r="AJ22" s="223" t="s">
        <v>51</v>
      </c>
      <c r="AK22" s="310" t="s">
        <v>51</v>
      </c>
      <c r="AL22" s="203" t="s">
        <v>44</v>
      </c>
    </row>
    <row r="23" spans="1:39" ht="12.75" customHeight="1" x14ac:dyDescent="0.2">
      <c r="A23" s="6"/>
      <c r="B23" s="8" t="s">
        <v>25</v>
      </c>
      <c r="C23" s="196" t="s">
        <v>50</v>
      </c>
      <c r="D23" s="191">
        <v>1067</v>
      </c>
      <c r="E23" s="196">
        <v>2574</v>
      </c>
      <c r="F23" s="170">
        <v>2574</v>
      </c>
      <c r="G23" s="170">
        <v>2483</v>
      </c>
      <c r="H23" s="170">
        <v>2071</v>
      </c>
      <c r="I23" s="170">
        <v>2071</v>
      </c>
      <c r="J23" s="170">
        <v>2071</v>
      </c>
      <c r="K23" s="170">
        <v>2071</v>
      </c>
      <c r="L23" s="170">
        <v>848</v>
      </c>
      <c r="M23" s="170">
        <v>848</v>
      </c>
      <c r="N23" s="170">
        <v>2041</v>
      </c>
      <c r="O23" s="170">
        <v>2061</v>
      </c>
      <c r="P23" s="170">
        <v>2047</v>
      </c>
      <c r="Q23" s="170">
        <v>2047</v>
      </c>
      <c r="R23" s="170">
        <v>2047</v>
      </c>
      <c r="S23" s="170">
        <v>2031</v>
      </c>
      <c r="T23" s="170">
        <v>2032</v>
      </c>
      <c r="U23" s="170">
        <v>2032</v>
      </c>
      <c r="V23" s="170">
        <v>2209</v>
      </c>
      <c r="W23" s="170">
        <v>2206</v>
      </c>
      <c r="X23" s="170">
        <v>2207</v>
      </c>
      <c r="Y23" s="170">
        <v>2209</v>
      </c>
      <c r="Z23" s="217">
        <v>2215</v>
      </c>
      <c r="AA23" s="217">
        <v>2214.6999999999998</v>
      </c>
      <c r="AB23" s="217">
        <v>2217.3000000000002</v>
      </c>
      <c r="AC23" s="217">
        <v>2214.6</v>
      </c>
      <c r="AD23" s="217">
        <v>2214.6</v>
      </c>
      <c r="AE23" s="217">
        <v>2214.6</v>
      </c>
      <c r="AF23" s="217">
        <v>2235.6</v>
      </c>
      <c r="AG23" s="217">
        <v>2235.6</v>
      </c>
      <c r="AH23" s="217">
        <v>2235.6</v>
      </c>
      <c r="AI23" s="217">
        <v>2235.6</v>
      </c>
      <c r="AJ23" s="217">
        <v>2235.6</v>
      </c>
      <c r="AK23" s="196">
        <v>2235.6</v>
      </c>
      <c r="AL23" s="202" t="s">
        <v>25</v>
      </c>
    </row>
    <row r="24" spans="1:39" ht="12.75" customHeight="1" x14ac:dyDescent="0.2">
      <c r="A24" s="6"/>
      <c r="B24" s="130" t="s">
        <v>28</v>
      </c>
      <c r="C24" s="310" t="s">
        <v>51</v>
      </c>
      <c r="D24" s="195" t="s">
        <v>51</v>
      </c>
      <c r="E24" s="310" t="s">
        <v>51</v>
      </c>
      <c r="F24" s="134" t="s">
        <v>51</v>
      </c>
      <c r="G24" s="134" t="s">
        <v>51</v>
      </c>
      <c r="H24" s="134" t="s">
        <v>51</v>
      </c>
      <c r="I24" s="134" t="s">
        <v>51</v>
      </c>
      <c r="J24" s="134" t="s">
        <v>51</v>
      </c>
      <c r="K24" s="134" t="s">
        <v>51</v>
      </c>
      <c r="L24" s="134" t="s">
        <v>51</v>
      </c>
      <c r="M24" s="134" t="s">
        <v>51</v>
      </c>
      <c r="N24" s="134" t="s">
        <v>51</v>
      </c>
      <c r="O24" s="134" t="s">
        <v>51</v>
      </c>
      <c r="P24" s="134" t="s">
        <v>51</v>
      </c>
      <c r="Q24" s="134" t="s">
        <v>51</v>
      </c>
      <c r="R24" s="134" t="s">
        <v>51</v>
      </c>
      <c r="S24" s="134" t="s">
        <v>51</v>
      </c>
      <c r="T24" s="134" t="s">
        <v>51</v>
      </c>
      <c r="U24" s="134" t="s">
        <v>51</v>
      </c>
      <c r="V24" s="134" t="s">
        <v>51</v>
      </c>
      <c r="W24" s="134" t="s">
        <v>51</v>
      </c>
      <c r="X24" s="134" t="s">
        <v>51</v>
      </c>
      <c r="Y24" s="134" t="s">
        <v>51</v>
      </c>
      <c r="Z24" s="223" t="s">
        <v>51</v>
      </c>
      <c r="AA24" s="223" t="s">
        <v>51</v>
      </c>
      <c r="AB24" s="223" t="s">
        <v>51</v>
      </c>
      <c r="AC24" s="223" t="s">
        <v>51</v>
      </c>
      <c r="AD24" s="223" t="s">
        <v>51</v>
      </c>
      <c r="AE24" s="223" t="s">
        <v>51</v>
      </c>
      <c r="AF24" s="223" t="s">
        <v>51</v>
      </c>
      <c r="AG24" s="223" t="s">
        <v>51</v>
      </c>
      <c r="AH24" s="223" t="s">
        <v>51</v>
      </c>
      <c r="AI24" s="223" t="s">
        <v>51</v>
      </c>
      <c r="AJ24" s="223" t="s">
        <v>51</v>
      </c>
      <c r="AK24" s="310" t="s">
        <v>51</v>
      </c>
      <c r="AL24" s="203" t="s">
        <v>28</v>
      </c>
    </row>
    <row r="25" spans="1:39" ht="12.75" customHeight="1" x14ac:dyDescent="0.2">
      <c r="A25" s="6"/>
      <c r="B25" s="8" t="s">
        <v>36</v>
      </c>
      <c r="C25" s="217">
        <v>323</v>
      </c>
      <c r="D25" s="191">
        <v>391</v>
      </c>
      <c r="E25" s="217">
        <v>391</v>
      </c>
      <c r="F25" s="169">
        <v>391</v>
      </c>
      <c r="G25" s="170">
        <v>391</v>
      </c>
      <c r="H25" s="170">
        <v>391</v>
      </c>
      <c r="I25" s="170">
        <v>391</v>
      </c>
      <c r="J25" s="170">
        <v>391</v>
      </c>
      <c r="K25" s="170">
        <v>391</v>
      </c>
      <c r="L25" s="170">
        <v>391</v>
      </c>
      <c r="M25" s="170">
        <v>391</v>
      </c>
      <c r="N25" s="170">
        <v>391</v>
      </c>
      <c r="O25" s="170">
        <v>391</v>
      </c>
      <c r="P25" s="170">
        <v>391</v>
      </c>
      <c r="Q25" s="170">
        <v>391</v>
      </c>
      <c r="R25" s="170">
        <v>391</v>
      </c>
      <c r="S25" s="170">
        <v>391</v>
      </c>
      <c r="T25" s="170">
        <v>391</v>
      </c>
      <c r="U25" s="170">
        <v>391</v>
      </c>
      <c r="V25" s="170">
        <v>391</v>
      </c>
      <c r="W25" s="170">
        <v>391</v>
      </c>
      <c r="X25" s="170">
        <v>391</v>
      </c>
      <c r="Y25" s="170">
        <v>391</v>
      </c>
      <c r="Z25" s="217">
        <v>391</v>
      </c>
      <c r="AA25" s="217">
        <v>391</v>
      </c>
      <c r="AB25" s="217">
        <v>391</v>
      </c>
      <c r="AC25" s="217">
        <v>391</v>
      </c>
      <c r="AD25" s="217">
        <v>391</v>
      </c>
      <c r="AE25" s="354">
        <v>582</v>
      </c>
      <c r="AF25" s="217">
        <v>582</v>
      </c>
      <c r="AG25" s="217">
        <v>582</v>
      </c>
      <c r="AH25" s="217">
        <v>582</v>
      </c>
      <c r="AI25" s="217">
        <v>582</v>
      </c>
      <c r="AJ25" s="217">
        <v>582</v>
      </c>
      <c r="AK25" s="196">
        <v>582</v>
      </c>
      <c r="AL25" s="202" t="s">
        <v>36</v>
      </c>
    </row>
    <row r="26" spans="1:39" ht="12.75" customHeight="1" x14ac:dyDescent="0.2">
      <c r="A26" s="6"/>
      <c r="B26" s="130" t="s">
        <v>45</v>
      </c>
      <c r="C26" s="223">
        <v>604</v>
      </c>
      <c r="D26" s="195">
        <v>777</v>
      </c>
      <c r="E26" s="223">
        <v>777</v>
      </c>
      <c r="F26" s="171">
        <v>777</v>
      </c>
      <c r="G26" s="134">
        <v>777</v>
      </c>
      <c r="H26" s="134">
        <v>777</v>
      </c>
      <c r="I26" s="134">
        <v>777</v>
      </c>
      <c r="J26" s="134">
        <v>777</v>
      </c>
      <c r="K26" s="134">
        <v>777</v>
      </c>
      <c r="L26" s="134">
        <v>777</v>
      </c>
      <c r="M26" s="134">
        <v>777</v>
      </c>
      <c r="N26" s="134">
        <v>777</v>
      </c>
      <c r="O26" s="134">
        <v>777</v>
      </c>
      <c r="P26" s="134">
        <v>777</v>
      </c>
      <c r="Q26" s="134">
        <v>777</v>
      </c>
      <c r="R26" s="134">
        <v>777</v>
      </c>
      <c r="S26" s="134">
        <v>777</v>
      </c>
      <c r="T26" s="134">
        <v>777</v>
      </c>
      <c r="U26" s="134">
        <v>1214</v>
      </c>
      <c r="V26" s="134">
        <v>1214</v>
      </c>
      <c r="W26" s="134">
        <v>1214</v>
      </c>
      <c r="X26" s="134">
        <v>1214</v>
      </c>
      <c r="Y26" s="134">
        <v>1214</v>
      </c>
      <c r="Z26" s="223">
        <v>1214</v>
      </c>
      <c r="AA26" s="223">
        <v>1214</v>
      </c>
      <c r="AB26" s="223">
        <v>1214</v>
      </c>
      <c r="AC26" s="223">
        <v>1214</v>
      </c>
      <c r="AD26" s="223">
        <v>1214</v>
      </c>
      <c r="AE26" s="223">
        <v>1214</v>
      </c>
      <c r="AF26" s="223">
        <v>1214</v>
      </c>
      <c r="AG26" s="223">
        <v>1214</v>
      </c>
      <c r="AH26" s="223">
        <v>1214</v>
      </c>
      <c r="AI26" s="223">
        <v>1214</v>
      </c>
      <c r="AJ26" s="223">
        <v>1214</v>
      </c>
      <c r="AK26" s="310">
        <v>1214</v>
      </c>
      <c r="AL26" s="203" t="s">
        <v>45</v>
      </c>
    </row>
    <row r="27" spans="1:39" ht="12.75" customHeight="1" x14ac:dyDescent="0.2">
      <c r="A27" s="6"/>
      <c r="B27" s="8" t="s">
        <v>29</v>
      </c>
      <c r="C27" s="217" t="s">
        <v>50</v>
      </c>
      <c r="D27" s="191">
        <v>1975</v>
      </c>
      <c r="E27" s="217">
        <v>2039</v>
      </c>
      <c r="F27" s="169">
        <v>2040</v>
      </c>
      <c r="G27" s="170">
        <v>2192</v>
      </c>
      <c r="H27" s="170">
        <v>2192</v>
      </c>
      <c r="I27" s="170">
        <v>2278</v>
      </c>
      <c r="J27" s="170">
        <v>2278</v>
      </c>
      <c r="K27" s="170">
        <v>2278</v>
      </c>
      <c r="L27" s="170">
        <v>2278</v>
      </c>
      <c r="M27" s="170">
        <v>2278</v>
      </c>
      <c r="N27" s="170">
        <v>2278</v>
      </c>
      <c r="O27" s="170">
        <v>2278</v>
      </c>
      <c r="P27" s="170">
        <v>2285</v>
      </c>
      <c r="Q27" s="170">
        <v>2286</v>
      </c>
      <c r="R27" s="170">
        <v>2293</v>
      </c>
      <c r="S27" s="170">
        <v>2278</v>
      </c>
      <c r="T27" s="170">
        <v>2278</v>
      </c>
      <c r="U27" s="170">
        <v>2278</v>
      </c>
      <c r="V27" s="170">
        <v>2278</v>
      </c>
      <c r="W27" s="170">
        <v>2278</v>
      </c>
      <c r="X27" s="170">
        <v>2360</v>
      </c>
      <c r="Y27" s="170">
        <v>2362</v>
      </c>
      <c r="Z27" s="217">
        <v>2444</v>
      </c>
      <c r="AA27" s="217">
        <v>2444</v>
      </c>
      <c r="AB27" s="217">
        <v>2444</v>
      </c>
      <c r="AC27" s="217">
        <v>2483</v>
      </c>
      <c r="AD27" s="217">
        <v>2483</v>
      </c>
      <c r="AE27" s="217">
        <v>2483</v>
      </c>
      <c r="AF27" s="217">
        <v>2483</v>
      </c>
      <c r="AG27" s="217">
        <v>2483</v>
      </c>
      <c r="AH27" s="217">
        <v>2483</v>
      </c>
      <c r="AI27" s="217">
        <v>2483</v>
      </c>
      <c r="AJ27" s="217">
        <v>2483</v>
      </c>
      <c r="AK27" s="196">
        <v>2483</v>
      </c>
      <c r="AL27" s="202" t="s">
        <v>29</v>
      </c>
    </row>
    <row r="28" spans="1:39" ht="12.75" customHeight="1" x14ac:dyDescent="0.2">
      <c r="A28" s="6"/>
      <c r="B28" s="130" t="s">
        <v>46</v>
      </c>
      <c r="C28" s="223" t="s">
        <v>51</v>
      </c>
      <c r="D28" s="195" t="s">
        <v>51</v>
      </c>
      <c r="E28" s="223" t="s">
        <v>51</v>
      </c>
      <c r="F28" s="171" t="s">
        <v>51</v>
      </c>
      <c r="G28" s="223" t="s">
        <v>51</v>
      </c>
      <c r="H28" s="223" t="s">
        <v>51</v>
      </c>
      <c r="I28" s="134" t="s">
        <v>51</v>
      </c>
      <c r="J28" s="134" t="s">
        <v>51</v>
      </c>
      <c r="K28" s="134" t="s">
        <v>51</v>
      </c>
      <c r="L28" s="134">
        <v>147</v>
      </c>
      <c r="M28" s="134">
        <v>147</v>
      </c>
      <c r="N28" s="134">
        <v>147</v>
      </c>
      <c r="O28" s="134">
        <v>147</v>
      </c>
      <c r="P28" s="134">
        <v>147</v>
      </c>
      <c r="Q28" s="134">
        <v>147</v>
      </c>
      <c r="R28" s="134">
        <v>147</v>
      </c>
      <c r="S28" s="134">
        <v>147</v>
      </c>
      <c r="T28" s="134">
        <v>147</v>
      </c>
      <c r="U28" s="134">
        <v>147</v>
      </c>
      <c r="V28" s="134">
        <v>147</v>
      </c>
      <c r="W28" s="134">
        <v>147</v>
      </c>
      <c r="X28" s="134">
        <v>147</v>
      </c>
      <c r="Y28" s="134">
        <v>147</v>
      </c>
      <c r="Z28" s="223">
        <v>147</v>
      </c>
      <c r="AA28" s="223">
        <v>147</v>
      </c>
      <c r="AB28" s="223">
        <v>147.4</v>
      </c>
      <c r="AC28" s="223">
        <v>147.4</v>
      </c>
      <c r="AD28" s="223">
        <v>147.4</v>
      </c>
      <c r="AE28" s="223">
        <v>147.4</v>
      </c>
      <c r="AF28" s="223">
        <v>147.4</v>
      </c>
      <c r="AG28" s="223">
        <v>147.4</v>
      </c>
      <c r="AH28" s="223">
        <v>147.4</v>
      </c>
      <c r="AI28" s="223">
        <v>147.4</v>
      </c>
      <c r="AJ28" s="223">
        <v>147.4</v>
      </c>
      <c r="AK28" s="310">
        <v>147.4</v>
      </c>
      <c r="AL28" s="203" t="s">
        <v>46</v>
      </c>
    </row>
    <row r="29" spans="1:39" ht="12.75" customHeight="1" x14ac:dyDescent="0.2">
      <c r="A29" s="6"/>
      <c r="B29" s="8" t="s">
        <v>30</v>
      </c>
      <c r="C29" s="217" t="s">
        <v>50</v>
      </c>
      <c r="D29" s="191" t="s">
        <v>50</v>
      </c>
      <c r="E29" s="217">
        <v>3694</v>
      </c>
      <c r="F29" s="169">
        <v>3899</v>
      </c>
      <c r="G29" s="217">
        <v>3899</v>
      </c>
      <c r="H29" s="217">
        <v>3535</v>
      </c>
      <c r="I29" s="170">
        <v>3535</v>
      </c>
      <c r="J29" s="170">
        <v>3546</v>
      </c>
      <c r="K29" s="170">
        <v>3546</v>
      </c>
      <c r="L29" s="170">
        <v>4629</v>
      </c>
      <c r="M29" s="170">
        <v>4629</v>
      </c>
      <c r="N29" s="170">
        <v>4423</v>
      </c>
      <c r="O29" s="170">
        <v>4423</v>
      </c>
      <c r="P29" s="170">
        <v>4423</v>
      </c>
      <c r="Q29" s="170">
        <v>4305</v>
      </c>
      <c r="R29" s="170">
        <v>4305</v>
      </c>
      <c r="S29" s="170">
        <v>4497</v>
      </c>
      <c r="T29" s="170">
        <v>4807</v>
      </c>
      <c r="U29" s="170">
        <v>4783</v>
      </c>
      <c r="V29" s="170">
        <v>3532</v>
      </c>
      <c r="W29" s="170">
        <v>3532</v>
      </c>
      <c r="X29" s="170">
        <v>3524</v>
      </c>
      <c r="Y29" s="170">
        <v>3346</v>
      </c>
      <c r="Z29" s="217">
        <v>3346</v>
      </c>
      <c r="AA29" s="217">
        <v>2951</v>
      </c>
      <c r="AB29" s="217">
        <v>2951</v>
      </c>
      <c r="AC29" s="217">
        <v>3048</v>
      </c>
      <c r="AD29" s="217">
        <v>3048</v>
      </c>
      <c r="AE29" s="217">
        <v>3047</v>
      </c>
      <c r="AF29" s="217">
        <v>3112</v>
      </c>
      <c r="AG29" s="217">
        <v>3112</v>
      </c>
      <c r="AH29" s="217">
        <v>3112</v>
      </c>
      <c r="AI29" s="217">
        <v>3112</v>
      </c>
      <c r="AJ29" s="217">
        <v>3112</v>
      </c>
      <c r="AK29" s="196">
        <v>3112</v>
      </c>
      <c r="AL29" s="202" t="s">
        <v>30</v>
      </c>
    </row>
    <row r="30" spans="1:39" ht="12.75" customHeight="1" x14ac:dyDescent="0.2">
      <c r="A30" s="6"/>
      <c r="B30" s="130" t="s">
        <v>32</v>
      </c>
      <c r="C30" s="223" t="s">
        <v>51</v>
      </c>
      <c r="D30" s="195" t="s">
        <v>51</v>
      </c>
      <c r="E30" s="223" t="s">
        <v>51</v>
      </c>
      <c r="F30" s="171" t="s">
        <v>51</v>
      </c>
      <c r="G30" s="223" t="s">
        <v>51</v>
      </c>
      <c r="H30" s="223" t="s">
        <v>51</v>
      </c>
      <c r="I30" s="134" t="s">
        <v>51</v>
      </c>
      <c r="J30" s="134" t="s">
        <v>51</v>
      </c>
      <c r="K30" s="134" t="s">
        <v>51</v>
      </c>
      <c r="L30" s="134" t="s">
        <v>51</v>
      </c>
      <c r="M30" s="134" t="s">
        <v>51</v>
      </c>
      <c r="N30" s="134" t="s">
        <v>51</v>
      </c>
      <c r="O30" s="134" t="s">
        <v>51</v>
      </c>
      <c r="P30" s="134" t="s">
        <v>51</v>
      </c>
      <c r="Q30" s="134" t="s">
        <v>51</v>
      </c>
      <c r="R30" s="134" t="s">
        <v>51</v>
      </c>
      <c r="S30" s="134" t="s">
        <v>51</v>
      </c>
      <c r="T30" s="134" t="s">
        <v>51</v>
      </c>
      <c r="U30" s="134" t="s">
        <v>51</v>
      </c>
      <c r="V30" s="134" t="s">
        <v>51</v>
      </c>
      <c r="W30" s="134" t="s">
        <v>51</v>
      </c>
      <c r="X30" s="134" t="s">
        <v>51</v>
      </c>
      <c r="Y30" s="134" t="s">
        <v>51</v>
      </c>
      <c r="Z30" s="223" t="s">
        <v>51</v>
      </c>
      <c r="AA30" s="223" t="s">
        <v>51</v>
      </c>
      <c r="AB30" s="223" t="s">
        <v>51</v>
      </c>
      <c r="AC30" s="223" t="s">
        <v>51</v>
      </c>
      <c r="AD30" s="223" t="s">
        <v>51</v>
      </c>
      <c r="AE30" s="223" t="s">
        <v>51</v>
      </c>
      <c r="AF30" s="223" t="s">
        <v>51</v>
      </c>
      <c r="AG30" s="223" t="s">
        <v>51</v>
      </c>
      <c r="AH30" s="223" t="s">
        <v>51</v>
      </c>
      <c r="AI30" s="223" t="s">
        <v>51</v>
      </c>
      <c r="AJ30" s="223" t="s">
        <v>51</v>
      </c>
      <c r="AK30" s="310" t="s">
        <v>51</v>
      </c>
      <c r="AL30" s="203" t="s">
        <v>32</v>
      </c>
    </row>
    <row r="31" spans="1:39" ht="12.75" customHeight="1" x14ac:dyDescent="0.2">
      <c r="A31" s="6"/>
      <c r="B31" s="8" t="s">
        <v>31</v>
      </c>
      <c r="C31" s="217"/>
      <c r="D31" s="191"/>
      <c r="E31" s="217"/>
      <c r="F31" s="169"/>
      <c r="G31" s="217"/>
      <c r="H31" s="217">
        <v>515</v>
      </c>
      <c r="I31" s="170">
        <v>515</v>
      </c>
      <c r="J31" s="170">
        <v>515</v>
      </c>
      <c r="K31" s="170">
        <v>515</v>
      </c>
      <c r="L31" s="170">
        <v>515</v>
      </c>
      <c r="M31" s="170">
        <v>515</v>
      </c>
      <c r="N31" s="170">
        <v>515</v>
      </c>
      <c r="O31" s="170">
        <v>515</v>
      </c>
      <c r="P31" s="170">
        <v>515</v>
      </c>
      <c r="Q31" s="170">
        <v>515</v>
      </c>
      <c r="R31" s="170">
        <v>515</v>
      </c>
      <c r="S31" s="170">
        <v>515</v>
      </c>
      <c r="T31" s="170">
        <v>515</v>
      </c>
      <c r="U31" s="170">
        <v>515</v>
      </c>
      <c r="V31" s="170">
        <v>515</v>
      </c>
      <c r="W31" s="189">
        <v>515</v>
      </c>
      <c r="X31" s="170">
        <v>509</v>
      </c>
      <c r="Y31" s="170">
        <v>510</v>
      </c>
      <c r="Z31" s="217">
        <v>510</v>
      </c>
      <c r="AA31" s="217">
        <v>510</v>
      </c>
      <c r="AB31" s="217">
        <v>506</v>
      </c>
      <c r="AC31" s="217">
        <v>506</v>
      </c>
      <c r="AD31" s="217">
        <v>506</v>
      </c>
      <c r="AE31" s="217">
        <v>506</v>
      </c>
      <c r="AF31" s="217">
        <v>506</v>
      </c>
      <c r="AG31" s="217">
        <v>506</v>
      </c>
      <c r="AH31" s="217">
        <v>506</v>
      </c>
      <c r="AI31" s="217">
        <v>506</v>
      </c>
      <c r="AJ31" s="217">
        <v>506</v>
      </c>
      <c r="AK31" s="196">
        <v>506</v>
      </c>
      <c r="AL31" s="202" t="s">
        <v>31</v>
      </c>
    </row>
    <row r="32" spans="1:39" ht="12.75" customHeight="1" x14ac:dyDescent="0.2">
      <c r="A32" s="6"/>
      <c r="B32" s="130" t="s">
        <v>47</v>
      </c>
      <c r="C32" s="223" t="s">
        <v>51</v>
      </c>
      <c r="D32" s="195" t="s">
        <v>51</v>
      </c>
      <c r="E32" s="223" t="s">
        <v>51</v>
      </c>
      <c r="F32" s="171" t="s">
        <v>51</v>
      </c>
      <c r="G32" s="223" t="s">
        <v>51</v>
      </c>
      <c r="H32" s="223" t="s">
        <v>51</v>
      </c>
      <c r="I32" s="134" t="s">
        <v>51</v>
      </c>
      <c r="J32" s="134" t="s">
        <v>51</v>
      </c>
      <c r="K32" s="134" t="s">
        <v>51</v>
      </c>
      <c r="L32" s="134" t="s">
        <v>51</v>
      </c>
      <c r="M32" s="134" t="s">
        <v>51</v>
      </c>
      <c r="N32" s="134" t="s">
        <v>51</v>
      </c>
      <c r="O32" s="134" t="s">
        <v>51</v>
      </c>
      <c r="P32" s="134" t="s">
        <v>51</v>
      </c>
      <c r="Q32" s="134" t="s">
        <v>51</v>
      </c>
      <c r="R32" s="134" t="s">
        <v>51</v>
      </c>
      <c r="S32" s="134" t="s">
        <v>51</v>
      </c>
      <c r="T32" s="134" t="s">
        <v>51</v>
      </c>
      <c r="U32" s="134" t="s">
        <v>51</v>
      </c>
      <c r="V32" s="134" t="s">
        <v>51</v>
      </c>
      <c r="W32" s="134" t="s">
        <v>51</v>
      </c>
      <c r="X32" s="134" t="s">
        <v>51</v>
      </c>
      <c r="Y32" s="134" t="s">
        <v>51</v>
      </c>
      <c r="Z32" s="223" t="s">
        <v>51</v>
      </c>
      <c r="AA32" s="223" t="s">
        <v>51</v>
      </c>
      <c r="AB32" s="223" t="s">
        <v>51</v>
      </c>
      <c r="AC32" s="223" t="s">
        <v>51</v>
      </c>
      <c r="AD32" s="223" t="s">
        <v>51</v>
      </c>
      <c r="AE32" s="223" t="s">
        <v>51</v>
      </c>
      <c r="AF32" s="223" t="s">
        <v>51</v>
      </c>
      <c r="AG32" s="223" t="s">
        <v>51</v>
      </c>
      <c r="AH32" s="223" t="s">
        <v>51</v>
      </c>
      <c r="AI32" s="223" t="s">
        <v>51</v>
      </c>
      <c r="AJ32" s="223" t="s">
        <v>51</v>
      </c>
      <c r="AK32" s="310" t="s">
        <v>51</v>
      </c>
      <c r="AL32" s="203" t="s">
        <v>47</v>
      </c>
    </row>
    <row r="33" spans="1:39" ht="12.75" customHeight="1" x14ac:dyDescent="0.2">
      <c r="A33" s="6"/>
      <c r="B33" s="10" t="s">
        <v>48</v>
      </c>
      <c r="C33" s="175" t="s">
        <v>51</v>
      </c>
      <c r="D33" s="198" t="s">
        <v>51</v>
      </c>
      <c r="E33" s="175" t="s">
        <v>51</v>
      </c>
      <c r="F33" s="174" t="s">
        <v>51</v>
      </c>
      <c r="G33" s="175" t="s">
        <v>51</v>
      </c>
      <c r="H33" s="175" t="s">
        <v>51</v>
      </c>
      <c r="I33" s="175" t="s">
        <v>51</v>
      </c>
      <c r="J33" s="175" t="s">
        <v>51</v>
      </c>
      <c r="K33" s="175" t="s">
        <v>51</v>
      </c>
      <c r="L33" s="175" t="s">
        <v>51</v>
      </c>
      <c r="M33" s="175" t="s">
        <v>51</v>
      </c>
      <c r="N33" s="175" t="s">
        <v>51</v>
      </c>
      <c r="O33" s="175" t="s">
        <v>51</v>
      </c>
      <c r="P33" s="175" t="s">
        <v>51</v>
      </c>
      <c r="Q33" s="175" t="s">
        <v>51</v>
      </c>
      <c r="R33" s="175" t="s">
        <v>51</v>
      </c>
      <c r="S33" s="175" t="s">
        <v>51</v>
      </c>
      <c r="T33" s="175" t="s">
        <v>51</v>
      </c>
      <c r="U33" s="175" t="s">
        <v>51</v>
      </c>
      <c r="V33" s="175" t="s">
        <v>51</v>
      </c>
      <c r="W33" s="175" t="s">
        <v>51</v>
      </c>
      <c r="X33" s="175" t="s">
        <v>51</v>
      </c>
      <c r="Y33" s="175" t="s">
        <v>51</v>
      </c>
      <c r="Z33" s="175" t="s">
        <v>51</v>
      </c>
      <c r="AA33" s="175" t="s">
        <v>51</v>
      </c>
      <c r="AB33" s="175" t="s">
        <v>51</v>
      </c>
      <c r="AC33" s="175" t="s">
        <v>51</v>
      </c>
      <c r="AD33" s="175" t="s">
        <v>51</v>
      </c>
      <c r="AE33" s="175" t="s">
        <v>51</v>
      </c>
      <c r="AF33" s="175" t="s">
        <v>51</v>
      </c>
      <c r="AG33" s="175" t="s">
        <v>51</v>
      </c>
      <c r="AH33" s="175" t="s">
        <v>51</v>
      </c>
      <c r="AI33" s="175" t="s">
        <v>51</v>
      </c>
      <c r="AJ33" s="175" t="s">
        <v>51</v>
      </c>
      <c r="AK33" s="449" t="s">
        <v>51</v>
      </c>
      <c r="AL33" s="113" t="s">
        <v>48</v>
      </c>
    </row>
    <row r="34" spans="1:39" ht="12.75" customHeight="1" x14ac:dyDescent="0.2">
      <c r="A34" s="6"/>
      <c r="B34" s="130" t="s">
        <v>19</v>
      </c>
      <c r="C34" s="195" t="s">
        <v>51</v>
      </c>
      <c r="D34" s="195" t="s">
        <v>51</v>
      </c>
      <c r="E34" s="310" t="s">
        <v>51</v>
      </c>
      <c r="F34" s="223"/>
      <c r="G34" s="223"/>
      <c r="H34" s="223" t="s">
        <v>51</v>
      </c>
      <c r="I34" s="223" t="s">
        <v>51</v>
      </c>
      <c r="J34" s="223" t="s">
        <v>51</v>
      </c>
      <c r="K34" s="223" t="s">
        <v>51</v>
      </c>
      <c r="L34" s="223" t="s">
        <v>51</v>
      </c>
      <c r="M34" s="223" t="s">
        <v>51</v>
      </c>
      <c r="N34" s="223" t="s">
        <v>51</v>
      </c>
      <c r="O34" s="223" t="s">
        <v>51</v>
      </c>
      <c r="P34" s="223" t="s">
        <v>51</v>
      </c>
      <c r="Q34" s="223" t="s">
        <v>51</v>
      </c>
      <c r="R34" s="223" t="s">
        <v>51</v>
      </c>
      <c r="S34" s="223" t="s">
        <v>51</v>
      </c>
      <c r="T34" s="223" t="s">
        <v>51</v>
      </c>
      <c r="U34" s="223" t="s">
        <v>51</v>
      </c>
      <c r="V34" s="223" t="s">
        <v>51</v>
      </c>
      <c r="W34" s="223" t="s">
        <v>51</v>
      </c>
      <c r="X34" s="223" t="s">
        <v>51</v>
      </c>
      <c r="Y34" s="223" t="s">
        <v>51</v>
      </c>
      <c r="Z34" s="223" t="s">
        <v>51</v>
      </c>
      <c r="AA34" s="223" t="s">
        <v>51</v>
      </c>
      <c r="AB34" s="223" t="s">
        <v>51</v>
      </c>
      <c r="AC34" s="223" t="s">
        <v>51</v>
      </c>
      <c r="AD34" s="223" t="s">
        <v>51</v>
      </c>
      <c r="AE34" s="223" t="s">
        <v>51</v>
      </c>
      <c r="AF34" s="223" t="s">
        <v>51</v>
      </c>
      <c r="AG34" s="223" t="s">
        <v>51</v>
      </c>
      <c r="AH34" s="223" t="s">
        <v>51</v>
      </c>
      <c r="AI34" s="223" t="s">
        <v>51</v>
      </c>
      <c r="AJ34" s="307" t="s">
        <v>51</v>
      </c>
      <c r="AK34" s="310" t="s">
        <v>51</v>
      </c>
      <c r="AL34" s="203" t="s">
        <v>19</v>
      </c>
    </row>
    <row r="35" spans="1:39" ht="12.75" customHeight="1" x14ac:dyDescent="0.2">
      <c r="A35" s="6"/>
      <c r="B35" s="8" t="s">
        <v>49</v>
      </c>
      <c r="C35" s="191" t="s">
        <v>51</v>
      </c>
      <c r="D35" s="191" t="s">
        <v>51</v>
      </c>
      <c r="E35" s="196" t="s">
        <v>51</v>
      </c>
      <c r="F35" s="217" t="s">
        <v>51</v>
      </c>
      <c r="G35" s="217" t="s">
        <v>51</v>
      </c>
      <c r="H35" s="217" t="s">
        <v>51</v>
      </c>
      <c r="I35" s="217" t="s">
        <v>51</v>
      </c>
      <c r="J35" s="217">
        <v>3701</v>
      </c>
      <c r="K35" s="217">
        <v>4249</v>
      </c>
      <c r="L35" s="217">
        <v>4553</v>
      </c>
      <c r="M35" s="217">
        <v>5747</v>
      </c>
      <c r="N35" s="217">
        <v>6827</v>
      </c>
      <c r="O35" s="217">
        <v>7908</v>
      </c>
      <c r="P35" s="217">
        <v>879</v>
      </c>
      <c r="Q35" s="217">
        <v>879</v>
      </c>
      <c r="R35" s="217">
        <v>1099</v>
      </c>
      <c r="S35" s="217">
        <v>1189</v>
      </c>
      <c r="T35" s="217">
        <v>1189</v>
      </c>
      <c r="U35" s="217">
        <v>1189</v>
      </c>
      <c r="V35" s="217">
        <v>1189</v>
      </c>
      <c r="W35" s="217">
        <v>1180</v>
      </c>
      <c r="X35" s="217">
        <v>1189</v>
      </c>
      <c r="Y35" s="217">
        <v>1260</v>
      </c>
      <c r="Z35" s="217">
        <v>1244</v>
      </c>
      <c r="AA35" s="217">
        <v>1245</v>
      </c>
      <c r="AB35" s="217">
        <v>1245</v>
      </c>
      <c r="AC35" s="217">
        <v>1245</v>
      </c>
      <c r="AD35" s="217">
        <v>1245</v>
      </c>
      <c r="AE35" s="217">
        <v>1288</v>
      </c>
      <c r="AF35" s="217">
        <v>1288</v>
      </c>
      <c r="AG35" s="217">
        <v>1288</v>
      </c>
      <c r="AH35" s="217">
        <v>1571</v>
      </c>
      <c r="AI35" s="217">
        <v>1571</v>
      </c>
      <c r="AJ35" s="217">
        <v>1571</v>
      </c>
      <c r="AK35" s="196">
        <v>1571</v>
      </c>
      <c r="AL35" s="202" t="s">
        <v>49</v>
      </c>
    </row>
    <row r="36" spans="1:39" ht="12.75" customHeight="1" x14ac:dyDescent="0.2">
      <c r="A36" s="6"/>
      <c r="B36" s="135" t="s">
        <v>20</v>
      </c>
      <c r="C36" s="197" t="s">
        <v>50</v>
      </c>
      <c r="D36" s="197" t="s">
        <v>50</v>
      </c>
      <c r="E36" s="249">
        <v>239</v>
      </c>
      <c r="F36" s="224">
        <v>239</v>
      </c>
      <c r="G36" s="224">
        <v>239</v>
      </c>
      <c r="H36" s="224">
        <v>239</v>
      </c>
      <c r="I36" s="224">
        <v>239</v>
      </c>
      <c r="J36" s="224">
        <v>239</v>
      </c>
      <c r="K36" s="224">
        <v>239</v>
      </c>
      <c r="L36" s="224">
        <v>109</v>
      </c>
      <c r="M36" s="224">
        <v>109</v>
      </c>
      <c r="N36" s="224">
        <v>109</v>
      </c>
      <c r="O36" s="224">
        <v>109</v>
      </c>
      <c r="P36" s="224">
        <v>109</v>
      </c>
      <c r="Q36" s="224">
        <v>109</v>
      </c>
      <c r="R36" s="224">
        <v>109</v>
      </c>
      <c r="S36" s="224">
        <v>109</v>
      </c>
      <c r="T36" s="224">
        <v>109</v>
      </c>
      <c r="U36" s="224">
        <v>109</v>
      </c>
      <c r="V36" s="224">
        <v>109</v>
      </c>
      <c r="W36" s="224">
        <v>109</v>
      </c>
      <c r="X36" s="224">
        <v>109</v>
      </c>
      <c r="Y36" s="224">
        <v>109</v>
      </c>
      <c r="Z36" s="224">
        <v>109</v>
      </c>
      <c r="AA36" s="224">
        <v>109</v>
      </c>
      <c r="AB36" s="224">
        <v>109</v>
      </c>
      <c r="AC36" s="224">
        <v>109</v>
      </c>
      <c r="AD36" s="224">
        <v>48</v>
      </c>
      <c r="AE36" s="224">
        <v>48</v>
      </c>
      <c r="AF36" s="224">
        <v>48</v>
      </c>
      <c r="AG36" s="224">
        <v>48</v>
      </c>
      <c r="AH36" s="224">
        <v>48</v>
      </c>
      <c r="AI36" s="224">
        <v>48</v>
      </c>
      <c r="AJ36" s="224">
        <v>48</v>
      </c>
      <c r="AK36" s="442">
        <v>48</v>
      </c>
      <c r="AL36" s="385" t="s">
        <v>20</v>
      </c>
    </row>
    <row r="37" spans="1:39" ht="12.75" customHeight="1" x14ac:dyDescent="0.2">
      <c r="A37" s="6"/>
      <c r="B37" s="297" t="s">
        <v>87</v>
      </c>
      <c r="C37" s="191" t="s">
        <v>51</v>
      </c>
      <c r="D37" s="191" t="s">
        <v>51</v>
      </c>
      <c r="E37" s="196" t="s">
        <v>51</v>
      </c>
      <c r="F37" s="170" t="s">
        <v>51</v>
      </c>
      <c r="G37" s="170" t="s">
        <v>51</v>
      </c>
      <c r="H37" s="170" t="s">
        <v>51</v>
      </c>
      <c r="I37" s="170" t="s">
        <v>51</v>
      </c>
      <c r="J37" s="170" t="s">
        <v>51</v>
      </c>
      <c r="K37" s="170" t="s">
        <v>51</v>
      </c>
      <c r="L37" s="170" t="s">
        <v>51</v>
      </c>
      <c r="M37" s="170" t="s">
        <v>51</v>
      </c>
      <c r="N37" s="170" t="s">
        <v>51</v>
      </c>
      <c r="O37" s="170" t="s">
        <v>51</v>
      </c>
      <c r="P37" s="170" t="s">
        <v>51</v>
      </c>
      <c r="Q37" s="170" t="s">
        <v>51</v>
      </c>
      <c r="R37" s="170" t="s">
        <v>51</v>
      </c>
      <c r="S37" s="170" t="s">
        <v>51</v>
      </c>
      <c r="T37" s="170" t="s">
        <v>51</v>
      </c>
      <c r="U37" s="170" t="s">
        <v>51</v>
      </c>
      <c r="V37" s="170" t="s">
        <v>51</v>
      </c>
      <c r="W37" s="170" t="s">
        <v>51</v>
      </c>
      <c r="X37" s="170" t="s">
        <v>51</v>
      </c>
      <c r="Y37" s="170" t="s">
        <v>51</v>
      </c>
      <c r="Z37" s="217" t="s">
        <v>51</v>
      </c>
      <c r="AA37" s="217" t="s">
        <v>51</v>
      </c>
      <c r="AB37" s="217" t="s">
        <v>51</v>
      </c>
      <c r="AC37" s="217" t="s">
        <v>51</v>
      </c>
      <c r="AD37" s="217" t="s">
        <v>51</v>
      </c>
      <c r="AE37" s="217" t="s">
        <v>51</v>
      </c>
      <c r="AF37" s="217" t="s">
        <v>51</v>
      </c>
      <c r="AG37" s="217" t="s">
        <v>51</v>
      </c>
      <c r="AH37" s="217" t="s">
        <v>51</v>
      </c>
      <c r="AI37" s="217" t="s">
        <v>51</v>
      </c>
      <c r="AJ37" s="217" t="s">
        <v>51</v>
      </c>
      <c r="AK37" s="196" t="s">
        <v>51</v>
      </c>
      <c r="AL37" s="202" t="s">
        <v>87</v>
      </c>
    </row>
    <row r="38" spans="1:39" ht="12.75" customHeight="1" x14ac:dyDescent="0.2">
      <c r="A38" s="6"/>
      <c r="B38" s="298" t="s">
        <v>0</v>
      </c>
      <c r="C38" s="195"/>
      <c r="D38" s="195"/>
      <c r="E38" s="310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>
        <v>144</v>
      </c>
      <c r="R38" s="223">
        <v>144</v>
      </c>
      <c r="S38" s="223">
        <v>144</v>
      </c>
      <c r="T38" s="223">
        <v>155</v>
      </c>
      <c r="U38" s="223">
        <v>155</v>
      </c>
      <c r="V38" s="223">
        <v>155</v>
      </c>
      <c r="W38" s="223">
        <v>155</v>
      </c>
      <c r="X38" s="223">
        <v>143.6</v>
      </c>
      <c r="Y38" s="223">
        <v>143.69999999999999</v>
      </c>
      <c r="Z38" s="223">
        <v>143.6</v>
      </c>
      <c r="AA38" s="223">
        <v>143.6</v>
      </c>
      <c r="AB38" s="223">
        <v>144</v>
      </c>
      <c r="AC38" s="223">
        <v>144</v>
      </c>
      <c r="AD38" s="223">
        <v>144</v>
      </c>
      <c r="AE38" s="223">
        <v>144</v>
      </c>
      <c r="AF38" s="223">
        <v>144</v>
      </c>
      <c r="AG38" s="223">
        <v>144</v>
      </c>
      <c r="AH38" s="223">
        <v>144</v>
      </c>
      <c r="AI38" s="223">
        <v>144</v>
      </c>
      <c r="AJ38" s="223">
        <v>144</v>
      </c>
      <c r="AK38" s="310">
        <v>144</v>
      </c>
      <c r="AL38" s="203" t="s">
        <v>0</v>
      </c>
    </row>
    <row r="39" spans="1:39" ht="12.75" customHeight="1" x14ac:dyDescent="0.2">
      <c r="A39" s="6"/>
      <c r="B39" s="297" t="s">
        <v>89</v>
      </c>
      <c r="C39" s="191" t="s">
        <v>51</v>
      </c>
      <c r="D39" s="191" t="s">
        <v>51</v>
      </c>
      <c r="E39" s="196" t="s">
        <v>51</v>
      </c>
      <c r="F39" s="217" t="s">
        <v>51</v>
      </c>
      <c r="G39" s="217" t="s">
        <v>51</v>
      </c>
      <c r="H39" s="217" t="s">
        <v>51</v>
      </c>
      <c r="I39" s="217" t="s">
        <v>51</v>
      </c>
      <c r="J39" s="217" t="s">
        <v>51</v>
      </c>
      <c r="K39" s="217" t="s">
        <v>51</v>
      </c>
      <c r="L39" s="217" t="s">
        <v>51</v>
      </c>
      <c r="M39" s="217" t="s">
        <v>51</v>
      </c>
      <c r="N39" s="217" t="s">
        <v>51</v>
      </c>
      <c r="O39" s="217" t="s">
        <v>51</v>
      </c>
      <c r="P39" s="217" t="s">
        <v>51</v>
      </c>
      <c r="Q39" s="217" t="s">
        <v>51</v>
      </c>
      <c r="R39" s="217" t="s">
        <v>51</v>
      </c>
      <c r="S39" s="217" t="s">
        <v>51</v>
      </c>
      <c r="T39" s="217" t="s">
        <v>51</v>
      </c>
      <c r="U39" s="217" t="s">
        <v>51</v>
      </c>
      <c r="V39" s="217" t="s">
        <v>51</v>
      </c>
      <c r="W39" s="217" t="s">
        <v>51</v>
      </c>
      <c r="X39" s="217" t="s">
        <v>51</v>
      </c>
      <c r="Y39" s="217" t="s">
        <v>51</v>
      </c>
      <c r="Z39" s="217" t="s">
        <v>51</v>
      </c>
      <c r="AA39" s="217" t="s">
        <v>51</v>
      </c>
      <c r="AB39" s="217" t="s">
        <v>51</v>
      </c>
      <c r="AC39" s="217" t="s">
        <v>51</v>
      </c>
      <c r="AD39" s="217" t="s">
        <v>51</v>
      </c>
      <c r="AE39" s="217" t="s">
        <v>51</v>
      </c>
      <c r="AF39" s="217" t="s">
        <v>51</v>
      </c>
      <c r="AG39" s="217" t="s">
        <v>51</v>
      </c>
      <c r="AH39" s="217" t="s">
        <v>51</v>
      </c>
      <c r="AI39" s="217" t="s">
        <v>51</v>
      </c>
      <c r="AJ39" s="217" t="s">
        <v>51</v>
      </c>
      <c r="AK39" s="196" t="s">
        <v>51</v>
      </c>
      <c r="AL39" s="202" t="s">
        <v>89</v>
      </c>
      <c r="AM39" s="131"/>
    </row>
    <row r="40" spans="1:39" ht="12.75" customHeight="1" x14ac:dyDescent="0.2">
      <c r="B40" s="330" t="s">
        <v>88</v>
      </c>
      <c r="C40" s="195"/>
      <c r="D40" s="195"/>
      <c r="E40" s="310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>
        <v>374</v>
      </c>
      <c r="V40" s="223">
        <v>374</v>
      </c>
      <c r="W40" s="223">
        <v>374</v>
      </c>
      <c r="X40" s="223">
        <v>374</v>
      </c>
      <c r="Y40" s="223">
        <v>374</v>
      </c>
      <c r="Z40" s="223">
        <v>434</v>
      </c>
      <c r="AA40" s="165"/>
      <c r="AB40" s="223">
        <v>279</v>
      </c>
      <c r="AC40" s="223">
        <v>279</v>
      </c>
      <c r="AD40" s="223">
        <v>370</v>
      </c>
      <c r="AE40" s="223">
        <v>370</v>
      </c>
      <c r="AF40" s="223">
        <v>279</v>
      </c>
      <c r="AG40" s="165">
        <v>280</v>
      </c>
      <c r="AH40" s="165">
        <v>280</v>
      </c>
      <c r="AI40" s="223">
        <v>280</v>
      </c>
      <c r="AJ40" s="223">
        <v>280</v>
      </c>
      <c r="AK40" s="310">
        <v>280</v>
      </c>
      <c r="AL40" s="203" t="s">
        <v>88</v>
      </c>
    </row>
    <row r="41" spans="1:39" ht="12.75" customHeight="1" x14ac:dyDescent="0.2">
      <c r="A41" s="6"/>
      <c r="B41" s="329" t="s">
        <v>33</v>
      </c>
      <c r="C41" s="191"/>
      <c r="D41" s="191"/>
      <c r="E41" s="196"/>
      <c r="F41" s="217"/>
      <c r="G41" s="217">
        <v>1947</v>
      </c>
      <c r="H41" s="217">
        <v>1126</v>
      </c>
      <c r="I41" s="217">
        <v>1126</v>
      </c>
      <c r="J41" s="217">
        <v>1126</v>
      </c>
      <c r="K41" s="217">
        <v>2112</v>
      </c>
      <c r="L41" s="217">
        <v>2112</v>
      </c>
      <c r="M41" s="217">
        <v>2112</v>
      </c>
      <c r="N41" s="217">
        <v>2112</v>
      </c>
      <c r="O41" s="217">
        <v>2112</v>
      </c>
      <c r="P41" s="217">
        <v>2112</v>
      </c>
      <c r="Q41" s="217">
        <v>2112</v>
      </c>
      <c r="R41" s="217">
        <v>2112</v>
      </c>
      <c r="S41" s="217">
        <v>2112</v>
      </c>
      <c r="T41" s="217">
        <v>3065</v>
      </c>
      <c r="U41" s="217">
        <v>3065</v>
      </c>
      <c r="V41" s="217">
        <v>3065</v>
      </c>
      <c r="W41" s="217">
        <v>3065</v>
      </c>
      <c r="X41" s="217">
        <v>3065</v>
      </c>
      <c r="Y41" s="217">
        <v>3038</v>
      </c>
      <c r="Z41" s="217">
        <v>3038</v>
      </c>
      <c r="AA41" s="217">
        <v>3038</v>
      </c>
      <c r="AB41" s="217">
        <v>3053</v>
      </c>
      <c r="AC41" s="217">
        <v>3053</v>
      </c>
      <c r="AD41" s="217">
        <v>3053</v>
      </c>
      <c r="AE41" s="217">
        <v>3053</v>
      </c>
      <c r="AF41" s="217">
        <v>3053</v>
      </c>
      <c r="AG41" s="217">
        <v>3060</v>
      </c>
      <c r="AH41" s="217">
        <v>3060</v>
      </c>
      <c r="AI41" s="217">
        <v>3060</v>
      </c>
      <c r="AJ41" s="217">
        <v>3060</v>
      </c>
      <c r="AK41" s="319">
        <f>AJ41</f>
        <v>3060</v>
      </c>
      <c r="AL41" s="202" t="s">
        <v>33</v>
      </c>
    </row>
    <row r="42" spans="1:39" ht="12.75" customHeight="1" x14ac:dyDescent="0.2">
      <c r="B42" s="331" t="s">
        <v>139</v>
      </c>
      <c r="C42" s="197"/>
      <c r="D42" s="197"/>
      <c r="E42" s="249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>
        <v>4767</v>
      </c>
      <c r="AB42" s="224">
        <v>4767</v>
      </c>
      <c r="AC42" s="224">
        <v>4767</v>
      </c>
      <c r="AD42" s="224">
        <v>4767</v>
      </c>
      <c r="AE42" s="224">
        <v>4767</v>
      </c>
      <c r="AF42" s="224">
        <v>4767</v>
      </c>
      <c r="AG42" s="224">
        <v>4767</v>
      </c>
      <c r="AH42" s="309">
        <v>4767</v>
      </c>
      <c r="AI42" s="309">
        <v>4767</v>
      </c>
      <c r="AJ42" s="224">
        <v>4773</v>
      </c>
      <c r="AK42" s="458"/>
      <c r="AL42" s="135" t="s">
        <v>139</v>
      </c>
    </row>
    <row r="43" spans="1:39" ht="12.75" customHeight="1" x14ac:dyDescent="0.2">
      <c r="B43" s="299" t="s">
        <v>37</v>
      </c>
      <c r="C43" s="198">
        <v>1634</v>
      </c>
      <c r="D43" s="198">
        <v>3166</v>
      </c>
      <c r="E43" s="311">
        <v>2462</v>
      </c>
      <c r="F43" s="175">
        <v>2650</v>
      </c>
      <c r="G43" s="175">
        <v>2762</v>
      </c>
      <c r="H43" s="175">
        <v>3086</v>
      </c>
      <c r="I43" s="175">
        <v>2996</v>
      </c>
      <c r="J43" s="175">
        <v>3470</v>
      </c>
      <c r="K43" s="175">
        <v>3459</v>
      </c>
      <c r="L43" s="175">
        <v>3936</v>
      </c>
      <c r="M43" s="175">
        <v>3953</v>
      </c>
      <c r="N43" s="175">
        <v>3923</v>
      </c>
      <c r="O43" s="175">
        <v>3954</v>
      </c>
      <c r="P43" s="175">
        <v>4368</v>
      </c>
      <c r="Q43" s="175">
        <v>4367</v>
      </c>
      <c r="R43" s="175">
        <v>4325</v>
      </c>
      <c r="S43" s="175">
        <v>4405</v>
      </c>
      <c r="T43" s="175">
        <v>4501</v>
      </c>
      <c r="U43" s="175">
        <v>4519</v>
      </c>
      <c r="V43" s="175">
        <v>4447</v>
      </c>
      <c r="W43" s="175">
        <v>4447</v>
      </c>
      <c r="X43" s="175">
        <v>4447</v>
      </c>
      <c r="Y43" s="175">
        <v>4446</v>
      </c>
      <c r="Z43" s="175">
        <v>4446</v>
      </c>
      <c r="AA43" s="305">
        <v>4446</v>
      </c>
      <c r="AB43" s="305">
        <v>4446</v>
      </c>
      <c r="AC43" s="305">
        <v>4446</v>
      </c>
      <c r="AD43" s="305">
        <v>4446</v>
      </c>
      <c r="AE43" s="305">
        <v>4446</v>
      </c>
      <c r="AF43" s="305">
        <v>4446</v>
      </c>
      <c r="AG43" s="305">
        <v>4446</v>
      </c>
      <c r="AH43" s="305">
        <v>4446</v>
      </c>
      <c r="AI43" s="305">
        <v>4446</v>
      </c>
      <c r="AJ43" s="305">
        <v>4446</v>
      </c>
      <c r="AK43" s="459">
        <f>AJ43</f>
        <v>4446</v>
      </c>
      <c r="AL43" s="10" t="s">
        <v>37</v>
      </c>
    </row>
    <row r="44" spans="1:39" ht="15" customHeight="1" x14ac:dyDescent="0.2">
      <c r="B44" s="592" t="s">
        <v>168</v>
      </c>
      <c r="C44" s="592"/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435"/>
    </row>
    <row r="45" spans="1:39" ht="12.75" customHeight="1" x14ac:dyDescent="0.2">
      <c r="B45" s="592" t="s">
        <v>126</v>
      </c>
      <c r="C45" s="592"/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34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9" ht="12.75" customHeight="1" x14ac:dyDescent="0.2">
      <c r="B46" s="214" t="s">
        <v>74</v>
      </c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9" ht="12.75" customHeight="1" x14ac:dyDescent="0.2">
      <c r="B47" s="120" t="s">
        <v>151</v>
      </c>
      <c r="C47" s="322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</row>
    <row r="48" spans="1:39" x14ac:dyDescent="0.2">
      <c r="A48" s="6"/>
      <c r="B48" s="120" t="s">
        <v>152</v>
      </c>
      <c r="C48" s="322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</row>
    <row r="51" spans="2:38" x14ac:dyDescent="0.2"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8"/>
      <c r="R51" s="15"/>
      <c r="S51" s="15"/>
      <c r="T51" s="15"/>
      <c r="U51" s="15"/>
      <c r="V51" s="15"/>
      <c r="W51" s="128"/>
      <c r="X51" s="128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2:38" x14ac:dyDescent="0.2">
      <c r="B52" s="214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15"/>
      <c r="V52" s="15"/>
      <c r="W52" s="128"/>
      <c r="X52" s="128"/>
      <c r="Y52" s="15"/>
      <c r="Z52" s="128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28"/>
    </row>
    <row r="53" spans="2:38" x14ac:dyDescent="0.2">
      <c r="B53" s="120"/>
      <c r="C53" s="322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436"/>
      <c r="AL53" s="328"/>
    </row>
    <row r="54" spans="2:38" x14ac:dyDescent="0.2">
      <c r="B54" s="120"/>
      <c r="C54" s="322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8"/>
      <c r="X54" s="328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  <c r="AJ54" s="326"/>
      <c r="AK54" s="346"/>
      <c r="AL54" s="326"/>
    </row>
  </sheetData>
  <mergeCells count="5">
    <mergeCell ref="B45:P45"/>
    <mergeCell ref="B1:C1"/>
    <mergeCell ref="B2:AL2"/>
    <mergeCell ref="B3:AL3"/>
    <mergeCell ref="B44:AJ44"/>
  </mergeCells>
  <phoneticPr fontId="14" type="noConversion"/>
  <printOptions horizontalCentered="1"/>
  <pageMargins left="0.6692913385826772" right="0.6692913385826772" top="0.51181102362204722" bottom="0.27559055118110237" header="0" footer="0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7033C4-AA9D-4E69-8E11-45AC0C1ACB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T2.5</vt:lpstr>
      <vt:lpstr>motorway</vt:lpstr>
      <vt:lpstr>length_road</vt:lpstr>
      <vt:lpstr>rail_length</vt:lpstr>
      <vt:lpstr>rail_hs</vt:lpstr>
      <vt:lpstr>rail_gauge</vt:lpstr>
      <vt:lpstr>airports</vt:lpstr>
      <vt:lpstr>ports</vt:lpstr>
      <vt:lpstr>length_iww</vt:lpstr>
      <vt:lpstr>length_oil</vt:lpstr>
      <vt:lpstr>T2.5!A</vt:lpstr>
      <vt:lpstr>airports!Print_Area</vt:lpstr>
      <vt:lpstr>length_iww!Print_Area</vt:lpstr>
      <vt:lpstr>length_oil!Print_Area</vt:lpstr>
      <vt:lpstr>motorway!Print_Area</vt:lpstr>
      <vt:lpstr>rail_gauge!Print_Area</vt:lpstr>
      <vt:lpstr>rail_hs!Print_Area</vt:lpstr>
      <vt:lpstr>rail_length!Print_Area</vt:lpstr>
      <vt:lpstr>T2.5!Print_Area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georgpi</dc:creator>
  <cp:lastModifiedBy>LUPU Iuliana (MOVE)</cp:lastModifiedBy>
  <cp:lastPrinted>2015-04-09T10:06:30Z</cp:lastPrinted>
  <dcterms:created xsi:type="dcterms:W3CDTF">2003-09-05T14:33:05Z</dcterms:created>
  <dcterms:modified xsi:type="dcterms:W3CDTF">2024-09-13T10:09:15Z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2023-05-16T08:45:11Z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ea0f43e2-b210-4c74-a5cb-296923bbef3a</vt:lpwstr>
  </property>
  <property fmtid="{D5CDD505-2E9C-101B-9397-08002B2CF9AE}" pid="8" name="MSIP_Label_6bd9ddd1-4d20-43f6-abfa-fc3c07406f94_ContentBits">
    <vt:lpwstr>0</vt:lpwstr>
  </property>
</Properties>
</file>